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9"/>
  <workbookPr defaultThemeVersion="124226"/>
  <mc:AlternateContent xmlns:mc="http://schemas.openxmlformats.org/markup-compatibility/2006">
    <mc:Choice Requires="x15">
      <x15ac:absPath xmlns:x15ac="http://schemas.microsoft.com/office/spreadsheetml/2010/11/ac" url="D:\OneDrive - Glaciliano Antônio Guerra Neto\Documentos\1 - Câmara Municipal de Rio Doce\2021\LICITAÇÕES 2022\OBRA CAMARA 2022\Fase Interna\Finais\"/>
    </mc:Choice>
  </mc:AlternateContent>
  <xr:revisionPtr revIDLastSave="0" documentId="13_ncr:1_{B3006FB9-AEB4-4850-9A94-466B28C75EB3}" xr6:coauthVersionLast="36" xr6:coauthVersionMax="47" xr10:uidLastSave="{00000000-0000-0000-0000-000000000000}"/>
  <bookViews>
    <workbookView xWindow="-105" yWindow="-105" windowWidth="23250" windowHeight="12450" xr2:uid="{00000000-000D-0000-FFFF-FFFF00000000}"/>
  </bookViews>
  <sheets>
    <sheet name="Planilha Orçamentária" sheetId="2" r:id="rId1"/>
    <sheet name="Cronograma" sheetId="5" r:id="rId2"/>
    <sheet name="BDI" sheetId="6" r:id="rId3"/>
    <sheet name="Planilha1" sheetId="3" state="hidden" r:id="rId4"/>
  </sheets>
  <definedNames>
    <definedName name="_xlnm.Print_Area" localSheetId="2">BDI!$A$1:$O$59</definedName>
    <definedName name="_xlnm.Print_Area" localSheetId="1">Cronograma!$A$1:$G$26</definedName>
    <definedName name="_xlnm.Print_Area" localSheetId="0">'Planilha Orçamentária'!$A$1:$H$76</definedName>
  </definedNames>
  <calcPr calcId="191028" fullPrecision="0"/>
</workbook>
</file>

<file path=xl/calcChain.xml><?xml version="1.0" encoding="utf-8"?>
<calcChain xmlns="http://schemas.openxmlformats.org/spreadsheetml/2006/main">
  <c r="G7" i="5" l="1"/>
  <c r="G5" i="5"/>
  <c r="G62" i="2"/>
  <c r="H62" i="2"/>
  <c r="H63" i="2"/>
  <c r="H32" i="2"/>
  <c r="G60" i="2" l="1"/>
  <c r="H60" i="2"/>
  <c r="G59" i="2"/>
  <c r="H59" i="2" s="1"/>
  <c r="H5" i="2"/>
  <c r="G6" i="5"/>
  <c r="G9" i="5"/>
  <c r="B23" i="5"/>
  <c r="B21" i="5"/>
  <c r="B19" i="5"/>
  <c r="B17" i="5"/>
  <c r="B15" i="5"/>
  <c r="B13" i="5"/>
  <c r="B11" i="5"/>
  <c r="B9" i="5"/>
  <c r="G14" i="2" l="1"/>
  <c r="H14" i="2" s="1"/>
  <c r="E30" i="2"/>
  <c r="G30" i="2"/>
  <c r="G24" i="2"/>
  <c r="H24" i="2" s="1"/>
  <c r="G66" i="2"/>
  <c r="H66" i="2" s="1"/>
  <c r="D3" i="3"/>
  <c r="E3" i="3" s="1"/>
  <c r="E4" i="3"/>
  <c r="E5" i="3"/>
  <c r="E6" i="3"/>
  <c r="E2" i="3"/>
  <c r="E49" i="2"/>
  <c r="G65" i="2"/>
  <c r="H65" i="2" s="1"/>
  <c r="G61" i="2"/>
  <c r="H61" i="2" s="1"/>
  <c r="G58" i="2"/>
  <c r="H58" i="2" s="1"/>
  <c r="G54" i="2"/>
  <c r="G55" i="2"/>
  <c r="G12" i="2"/>
  <c r="G13" i="2"/>
  <c r="G15" i="2"/>
  <c r="G16" i="2"/>
  <c r="G11" i="2"/>
  <c r="E51" i="2"/>
  <c r="G51" i="2"/>
  <c r="G52" i="2"/>
  <c r="H52" i="2" s="1"/>
  <c r="G23" i="2"/>
  <c r="E22" i="2"/>
  <c r="G22" i="2"/>
  <c r="F36" i="2"/>
  <c r="G36" i="2" s="1"/>
  <c r="H36" i="2" s="1"/>
  <c r="G35" i="2"/>
  <c r="G34" i="2"/>
  <c r="H34" i="2" s="1"/>
  <c r="E35" i="2"/>
  <c r="E41" i="2"/>
  <c r="G40" i="2"/>
  <c r="G41" i="2"/>
  <c r="G42" i="2"/>
  <c r="G39" i="2"/>
  <c r="E15" i="2"/>
  <c r="H15" i="2" s="1"/>
  <c r="G45" i="2"/>
  <c r="E45" i="2"/>
  <c r="E39" i="2" s="1"/>
  <c r="E40" i="2" s="1"/>
  <c r="E46" i="2"/>
  <c r="G47" i="2"/>
  <c r="H47" i="2" s="1"/>
  <c r="G48" i="2"/>
  <c r="G50" i="2"/>
  <c r="G53" i="2"/>
  <c r="G46" i="2"/>
  <c r="E31" i="2"/>
  <c r="E19" i="2"/>
  <c r="E16" i="2" s="1"/>
  <c r="H16" i="2" s="1"/>
  <c r="G28" i="2"/>
  <c r="G29" i="2"/>
  <c r="G31" i="2"/>
  <c r="G27" i="2"/>
  <c r="G20" i="2"/>
  <c r="H20" i="2" s="1"/>
  <c r="G21" i="2"/>
  <c r="H21" i="2" s="1"/>
  <c r="G19" i="2"/>
  <c r="E13" i="2"/>
  <c r="E12" i="2"/>
  <c r="E7" i="3" l="1"/>
  <c r="F49" i="2" s="1"/>
  <c r="G49" i="2" s="1"/>
  <c r="H49" i="2" s="1"/>
  <c r="H56" i="2" s="1"/>
  <c r="H30" i="2"/>
  <c r="D22" i="5"/>
  <c r="H67" i="2"/>
  <c r="D24" i="5" s="1"/>
  <c r="H51" i="2"/>
  <c r="H22" i="2"/>
  <c r="E23" i="2"/>
  <c r="H23" i="2" s="1"/>
  <c r="H35" i="2"/>
  <c r="H37" i="2" s="1"/>
  <c r="D16" i="5" s="1"/>
  <c r="H40" i="2"/>
  <c r="H41" i="2"/>
  <c r="E42" i="2"/>
  <c r="H42" i="2" s="1"/>
  <c r="H39" i="2"/>
  <c r="H45" i="2"/>
  <c r="H19" i="2"/>
  <c r="H46" i="2"/>
  <c r="E27" i="2"/>
  <c r="E29" i="2" s="1"/>
  <c r="H29" i="2" s="1"/>
  <c r="H31" i="2"/>
  <c r="H13" i="2"/>
  <c r="H12" i="2"/>
  <c r="E11" i="2"/>
  <c r="H11" i="2" s="1"/>
  <c r="E53" i="2"/>
  <c r="H53" i="2" s="1"/>
  <c r="F16" i="5" l="1"/>
  <c r="E16" i="5"/>
  <c r="E22" i="5"/>
  <c r="G23" i="5" s="1"/>
  <c r="F22" i="5"/>
  <c r="E24" i="5"/>
  <c r="F24" i="5"/>
  <c r="H25" i="2"/>
  <c r="D12" i="5" s="1"/>
  <c r="H17" i="2"/>
  <c r="D10" i="5" s="1"/>
  <c r="H43" i="2"/>
  <c r="D18" i="5" s="1"/>
  <c r="H27" i="2"/>
  <c r="E28" i="2"/>
  <c r="H28" i="2" s="1"/>
  <c r="E50" i="2"/>
  <c r="H50" i="2" s="1"/>
  <c r="E48" i="2"/>
  <c r="H48" i="2" s="1"/>
  <c r="G16" i="5" l="1"/>
  <c r="G17" i="5"/>
  <c r="G22" i="5"/>
  <c r="E18" i="5"/>
  <c r="G19" i="5" s="1"/>
  <c r="F18" i="5"/>
  <c r="F12" i="5"/>
  <c r="E12" i="5"/>
  <c r="F10" i="5"/>
  <c r="E10" i="5"/>
  <c r="G24" i="5"/>
  <c r="D14" i="5"/>
  <c r="H55" i="2"/>
  <c r="H54" i="2"/>
  <c r="G10" i="5" l="1"/>
  <c r="G11" i="5"/>
  <c r="G12" i="5"/>
  <c r="G13" i="5"/>
  <c r="F14" i="5"/>
  <c r="E14" i="5"/>
  <c r="G15" i="5" s="1"/>
  <c r="G18" i="5"/>
  <c r="H68" i="2" l="1"/>
  <c r="H4" i="2" s="1"/>
  <c r="D20" i="5"/>
  <c r="G14" i="5"/>
  <c r="E20" i="5" l="1"/>
  <c r="F20" i="5"/>
  <c r="D26" i="5"/>
  <c r="D19" i="5" s="1"/>
  <c r="E26" i="5" l="1"/>
  <c r="E25" i="5" s="1"/>
  <c r="G21" i="5"/>
  <c r="G20" i="5"/>
  <c r="G26" i="5" s="1"/>
  <c r="F26" i="5"/>
  <c r="F25" i="5" s="1"/>
  <c r="D11" i="5"/>
  <c r="D23" i="5"/>
  <c r="D17" i="5"/>
  <c r="D13" i="5"/>
  <c r="D21" i="5"/>
  <c r="D9" i="5"/>
  <c r="D15" i="5"/>
  <c r="D25" i="5" l="1"/>
  <c r="G25" i="5"/>
  <c r="G4" i="5"/>
</calcChain>
</file>

<file path=xl/sharedStrings.xml><?xml version="1.0" encoding="utf-8"?>
<sst xmlns="http://schemas.openxmlformats.org/spreadsheetml/2006/main" count="262" uniqueCount="183">
  <si>
    <t>PREÇO UNITÁRIO S/ LDI</t>
  </si>
  <si>
    <t>PREÇO UNITÁRIO C/ LDI</t>
  </si>
  <si>
    <t>PREÇO TOTAL</t>
  </si>
  <si>
    <t xml:space="preserve">DEMOLIÇÃO DE PISO CERÂMICO OU LADRILHO HIDRÁULICO, INCLUSIVE AFASTAMENTO </t>
  </si>
  <si>
    <t>DEM-PIS-010</t>
  </si>
  <si>
    <t>LUMINÁRIA TIPO PLAFON, DE SOBREPOR, COM LÂMPADA LED - INSTALAÇÃO</t>
  </si>
  <si>
    <t>COMPOSIÇÃO</t>
  </si>
  <si>
    <t xml:space="preserve"> PEI-MAR-010</t>
  </si>
  <si>
    <t>PEITORIL DE MÁRMORE BRANCO E = 3 CM APENAS INSTALAÇÃO</t>
  </si>
  <si>
    <t>PINTURA ACRÍLICA PARA PISO EM PASSEIO/SUPERFÍCIE CIMENTADA, DUAS (2) DEMÃOS</t>
  </si>
  <si>
    <t>PIN-ACR-025 P</t>
  </si>
  <si>
    <t>m²</t>
  </si>
  <si>
    <t>m</t>
  </si>
  <si>
    <t>TORNEIRA METÁLICA PARA IRRIGAÇÃO/JARDIM, ACABAMENTO CROMADO, APLICAÇÃO DE PAREDE, INCLUSIVE FORNECIMENTO E INSTALAÇÃO</t>
  </si>
  <si>
    <t>MET-TOR-010</t>
  </si>
  <si>
    <t>unid</t>
  </si>
  <si>
    <t>PONTO DE ÁGUA FRIA SEM EMBUTIR, INCLUINDO TUBO DE PVC RÍGIDO ROSCÁVEL E CONEXÕES</t>
  </si>
  <si>
    <t>INST-AGU-010</t>
  </si>
  <si>
    <t>CÂMARA MUNICIPAL DE RIO DOCE</t>
  </si>
  <si>
    <t>ITEM</t>
  </si>
  <si>
    <t>CÓDIGO</t>
  </si>
  <si>
    <t>DESCRIÇÃO</t>
  </si>
  <si>
    <t>UNID</t>
  </si>
  <si>
    <t>SERVIÇOS PRELIMINARES</t>
  </si>
  <si>
    <t>TOTAL DO ITEM</t>
  </si>
  <si>
    <t>COBERTURA</t>
  </si>
  <si>
    <t>ALVENARIA</t>
  </si>
  <si>
    <t>REVESTIMENTO E OUTROS</t>
  </si>
  <si>
    <t>PIS-LAD-015</t>
  </si>
  <si>
    <t>REVESTIMENTO COM LADRILHO HIDRÁULICO APLICADO EM PISO (20X20CM) COM JUNTA SECA, COM DUAS (2) CORES, ASSENTAMENTO COM ARGAMASSA INDUSTRIALIZADA</t>
  </si>
  <si>
    <t>PINTURA ACRÍLICA EM ALVENARIA COM REBOCO, DUAS (2) DEMÃOS, EXCLUSIVE SELADOR ACRÍLICO E MASSA
ACRÍLICA/CORRIDA (PVA)</t>
  </si>
  <si>
    <t>PIN-ACR-005</t>
  </si>
  <si>
    <t>1.5</t>
  </si>
  <si>
    <t>PIS-CER-015</t>
  </si>
  <si>
    <t>REVESTIMENTO COM CERÂMICA APLICADO EM PISO, ACABAMENTO ESMALTADO, AMBIENTE EXTERNO ANTIDERRAPANTE, PADRÃO EXTRA, DIMENSÃO DA PEÇA ATÉ 2025CM2, PEIV, ASSENTAMENTO COM ARGAMASSA INDUSTRIALIZADA, INCLUSIVE REJUNTE.</t>
  </si>
  <si>
    <t>EMASSAMENTO EM PAREDE COM MASSA ACRÍLICA, DUAS (2) DEMÃOS, INCLUSIVE LIXAMENTO PARA PINTURA</t>
  </si>
  <si>
    <t>PIN-EMA-006</t>
  </si>
  <si>
    <t>FORNECIMENTO DE ANDAIME METÁLICO PARA FACHADA (LOCAÇÃO), INCLUSIVE PISO METÁLICO E SAPATAS, EXCLUSIVE MONTAGEM E DESMONTAGEM</t>
  </si>
  <si>
    <t>AND-ALV-005</t>
  </si>
  <si>
    <t>PLANILHA ORÇAMENTÁRIA</t>
  </si>
  <si>
    <r>
      <rPr>
        <b/>
        <sz val="11"/>
        <rFont val="Arial Narrow"/>
        <family val="2"/>
      </rPr>
      <t xml:space="preserve">Obra: </t>
    </r>
    <r>
      <rPr>
        <sz val="11"/>
        <rFont val="Arial Narrow"/>
        <family val="2"/>
      </rPr>
      <t>Ampliação da sede da Camara Municipal de Rio Doce</t>
    </r>
  </si>
  <si>
    <r>
      <rPr>
        <b/>
        <sz val="11"/>
        <rFont val="Arial Narrow"/>
        <family val="2"/>
      </rPr>
      <t xml:space="preserve">Local: </t>
    </r>
    <r>
      <rPr>
        <sz val="11"/>
        <rFont val="Arial Narrow"/>
        <family val="2"/>
      </rPr>
      <t>Avenida Dom Pedro II, n° 08 – Graminha - Rio Doce - MG</t>
    </r>
  </si>
  <si>
    <t>1.0</t>
  </si>
  <si>
    <t>QUANTIDADE</t>
  </si>
  <si>
    <t>ED-16660</t>
  </si>
  <si>
    <t>1.1</t>
  </si>
  <si>
    <t>ESCARIFICAÇÃO MANUAL , CORTE DE CONCRETO ATÉ 3 CM DE PROFUNDIDADE</t>
  </si>
  <si>
    <t>EST-ESC-005</t>
  </si>
  <si>
    <t>1.2</t>
  </si>
  <si>
    <t>M²</t>
  </si>
  <si>
    <t>BDI %</t>
  </si>
  <si>
    <t>ISS = 5%</t>
  </si>
  <si>
    <t>VALOR</t>
  </si>
  <si>
    <t>2.0</t>
  </si>
  <si>
    <t>DEMOLIÇÃO DE ALVENARIA DE TIJOLO CERÂMICO SEM APROVEITAMENTO DO MATERIAL, INCLUSIVE AFASTAMENTO</t>
  </si>
  <si>
    <t>DEM-ALV-010</t>
  </si>
  <si>
    <t>1.3</t>
  </si>
  <si>
    <t>m³</t>
  </si>
  <si>
    <t>CORTE, DOBRA E MONTAGEM DE AÇO CA-50 DIÂMETRO (6,3MM A 12,5MM)</t>
  </si>
  <si>
    <t>ARM-AÇO-005</t>
  </si>
  <si>
    <t>KG</t>
  </si>
  <si>
    <t>CORTE, DOBRA E MONTAGEM DE AÇO CA-60 DIÂMETRO (4,2MM A 5,0MM)</t>
  </si>
  <si>
    <t>ARM-AÇO-015</t>
  </si>
  <si>
    <t>RASGO EM ALVENARIA PARA PASSAGEM DE ELETRODUTO/TUBULAÇÃO, DIÂMETROS DE 15MM A 25MM (1/2" A 1"), EXCLUSIVE ENCHIMENTO</t>
  </si>
  <si>
    <t>RAS-ALV-005</t>
  </si>
  <si>
    <t>SERVIÇO DE CORTE EM PISO CERÂMICO FORMA MECANZADA</t>
  </si>
  <si>
    <t>RAS-ALV-030</t>
  </si>
  <si>
    <t xml:space="preserve">CHAPISCO COM ARGAMASSA, TRAÇO 1:3 (CIMENTO E AREIA), ESP. 5MM, APLICADO EM ALVENARIA COM PENEIRA, PREPARO
MECÂNICO </t>
  </si>
  <si>
    <t>REV-CHA-010</t>
  </si>
  <si>
    <t>REVESTIMENTO DE GESSO EM PAREDE, ESP. 5MM, APLICAÇÃO MANUAL (SARRAFAEADO)</t>
  </si>
  <si>
    <t>REV-GES-010</t>
  </si>
  <si>
    <t>ALVENARIA DE VEDAÇÃO COM TIJOLO CERÂMICO FURADO, ESP. 14CM, PARA REVESTIMENTO, INCLUSIVE ARGAMASSA PARA
ASSENTAMENTO</t>
  </si>
  <si>
    <t>ALV-TIJ-030</t>
  </si>
  <si>
    <t>REVESTIMENTO COM ARGAMASSA EM CAMADA ÚNICA, APLICADO EM TETO, TRAÇO 1:3 (CIMENTO E AREIA), ESP. 20MM,
APLICAÇÃO MANUAL, PREPARO MECÂNICO</t>
  </si>
  <si>
    <t>REV-REB-021</t>
  </si>
  <si>
    <t>CONTRAPISO DESEMPENADO COM ARGAMASSA, TRAÇO 1:3 (CIMENTO E AREIA), ESP. 25MM</t>
  </si>
  <si>
    <t>PIS-CON-010</t>
  </si>
  <si>
    <t>1.4</t>
  </si>
  <si>
    <t>2.1</t>
  </si>
  <si>
    <t>2.2</t>
  </si>
  <si>
    <t>2.3</t>
  </si>
  <si>
    <t>2.4</t>
  </si>
  <si>
    <t>ENGRADAMENTO PARA TELHADO DE FIBROCIMENTO ONDULADA</t>
  </si>
  <si>
    <t>COB-ENG-010</t>
  </si>
  <si>
    <t>COBERTURA EM TELHA DE FIBROCIMENTO ONDULADA E = 5 MM</t>
  </si>
  <si>
    <t>COB-TEL-020</t>
  </si>
  <si>
    <t>COLOCAÇÃO DE RUFO EM FIBROCIMENTO PARA TELHA ONDULADA</t>
  </si>
  <si>
    <t>COB-RUF-010</t>
  </si>
  <si>
    <t>M</t>
  </si>
  <si>
    <t>CALHA EM CHAPA GALVANIZADA, ESP. 0,5MM (GSG-26), COM DESENVOLVIMENTO DE 33CM, INCLUSIVE IÇAMENTO MANUAL VERTICAL</t>
  </si>
  <si>
    <t>PORTAS E JANELAS</t>
  </si>
  <si>
    <t>PORTA METÁLICA 80 X 210 CM , INCLUINDO FECHADURA TIPO EXTERNA E FERRAGENS, CONFORME DETALHE PADRÃO ESCOLAR 4/98 VERSÃO 2005</t>
  </si>
  <si>
    <t>SEE-SER-165</t>
  </si>
  <si>
    <t>JANELA EM GRADE DE FERRO EM BARRAS TRANSVERSAIS DE FERRO CHATO SAE 1045 2" x 5/16" - PADRÃO SEDS</t>
  </si>
  <si>
    <t>SEDS-ESQ-065</t>
  </si>
  <si>
    <t>JANELA EM VIDRO TEMPERADO ESPESSURA 10MM, ICLUSIVE ACESSÓRIOS</t>
  </si>
  <si>
    <t>5.1</t>
  </si>
  <si>
    <t>5.2</t>
  </si>
  <si>
    <t>5.3</t>
  </si>
  <si>
    <t>6.1</t>
  </si>
  <si>
    <t>6.2</t>
  </si>
  <si>
    <t>6.3</t>
  </si>
  <si>
    <t>6.4</t>
  </si>
  <si>
    <t>7.1</t>
  </si>
  <si>
    <t>7.2</t>
  </si>
  <si>
    <t>BLOCO ARMADO EM CONCRETO 20 MPa, INCLUSIVE LASTRO 5 CM EM CONCRETO MAGRO 9 MPa, FORMAS LATERAIS E DESFORMA.</t>
  </si>
  <si>
    <t>SEE-FUN-005</t>
  </si>
  <si>
    <t>FUNDAÇÃO E SUPERESTRUTURA</t>
  </si>
  <si>
    <t>LAJE PRÉ-MOLDADA D = 8 CM, CONCRETO 1:2:4 COM ARMAÇÃO E FORMA RESINADA</t>
  </si>
  <si>
    <t>AUX-LAJ-010</t>
  </si>
  <si>
    <t>PONTO DE EMBUTIR PARA UM (1) INTERRUPTOR SIMPLES (10A-250V), COM PLACA 4"X2" DE UM (1) POSTO,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</si>
  <si>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8.1</t>
  </si>
  <si>
    <t>8.2</t>
  </si>
  <si>
    <t>CAL-TEL-010</t>
  </si>
  <si>
    <t>3.0</t>
  </si>
  <si>
    <t>3.1</t>
  </si>
  <si>
    <t>3.2</t>
  </si>
  <si>
    <t>3.3</t>
  </si>
  <si>
    <t>3.4</t>
  </si>
  <si>
    <t>2.5</t>
  </si>
  <si>
    <t>4.0</t>
  </si>
  <si>
    <t>4.1</t>
  </si>
  <si>
    <t>4.2</t>
  </si>
  <si>
    <t>4.3</t>
  </si>
  <si>
    <t>5.4</t>
  </si>
  <si>
    <t>5.0</t>
  </si>
  <si>
    <t>6.0</t>
  </si>
  <si>
    <t>6.5</t>
  </si>
  <si>
    <t>6.6</t>
  </si>
  <si>
    <t>6.7</t>
  </si>
  <si>
    <t>6.8</t>
  </si>
  <si>
    <t>6.9</t>
  </si>
  <si>
    <t>6.10</t>
  </si>
  <si>
    <t>ACESSÓRIOS</t>
  </si>
  <si>
    <t>VB</t>
  </si>
  <si>
    <t>MERCADO</t>
  </si>
  <si>
    <t>7.0</t>
  </si>
  <si>
    <t>8.0</t>
  </si>
  <si>
    <t>TOTAL</t>
  </si>
  <si>
    <r>
      <rPr>
        <b/>
        <sz val="11"/>
        <rFont val="Arial Narrow"/>
        <family val="2"/>
      </rPr>
      <t xml:space="preserve">Região/Mês de Referência: </t>
    </r>
    <r>
      <rPr>
        <sz val="11"/>
        <rFont val="Arial Narrow"/>
        <family val="2"/>
      </rPr>
      <t>SETOP - ABRIL 2022 SEM DESONERAÇÃO</t>
    </r>
  </si>
  <si>
    <t>ED-50227</t>
  </si>
  <si>
    <t>6.11</t>
  </si>
  <si>
    <t>PINTURA ACRÍLICA TEXTURATTO PREMIUM EM ALVENARIA COM REBOCO, DUAS (2) DEMÃOS, EXCLUSIVE SELADOR ACRÍLICO E MASSA
ACRÍLICA/CORRIDA (PVA)</t>
  </si>
  <si>
    <t>LIXA</t>
  </si>
  <si>
    <t>TEXTURATO</t>
  </si>
  <si>
    <t>AJUDANTE</t>
  </si>
  <si>
    <t>PINTOR</t>
  </si>
  <si>
    <t>PREPARAÇÃO</t>
  </si>
  <si>
    <t>H</t>
  </si>
  <si>
    <t>FORNECIMENTO E INSTALAÇÃO DE CAMERAS E ALARME</t>
  </si>
  <si>
    <t>RETIRADA E RECOLOCAÇÃO DE LETREIRO EXISTENTE</t>
  </si>
  <si>
    <t>2.6</t>
  </si>
  <si>
    <t>RO-41336</t>
  </si>
  <si>
    <t>PREPARAÇÃO PARA EMASSAMENTO OU PINTURA (LÁTEX/ACRÍLICA) EM PAREDE, INCLUSIVE UMA (1) DEMÃO DE SELADOR ACRÍLICO</t>
  </si>
  <si>
    <t>PIN-SEL-005</t>
  </si>
  <si>
    <t>3.5</t>
  </si>
  <si>
    <r>
      <rPr>
        <b/>
        <sz val="11"/>
        <rFont val="Arial Narrow"/>
        <family val="2"/>
      </rPr>
      <t xml:space="preserve">Prazo de execução: </t>
    </r>
    <r>
      <rPr>
        <sz val="11"/>
        <rFont val="Arial Narrow"/>
        <family val="2"/>
      </rPr>
      <t>02 meses</t>
    </r>
  </si>
  <si>
    <t>DEM-VID-005</t>
  </si>
  <si>
    <t>RETIRADA DE ESQUADRIAS COM AFASTAMENTO PARA APROVEITAMENTO</t>
  </si>
  <si>
    <t>1.6</t>
  </si>
  <si>
    <t>INSTALAÇÃO DE PAINEL EM MDF - CONFORME PROJETO</t>
  </si>
  <si>
    <t>ETAPAS</t>
  </si>
  <si>
    <t>Físico / Financeiro</t>
  </si>
  <si>
    <t>Mês 1</t>
  </si>
  <si>
    <t>Mês 2</t>
  </si>
  <si>
    <t>CRONOGRAMA FÍSICO-FINANCEIRO</t>
  </si>
  <si>
    <t>FÍSICO</t>
  </si>
  <si>
    <t>FINANCEIRO</t>
  </si>
  <si>
    <t>VALOR TOTAL</t>
  </si>
  <si>
    <t>DATA</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</si>
  <si>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</si>
  <si>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ED-13357</t>
  </si>
  <si>
    <t>PONTO DE EMBUTIR PARA UMA (1) TOMADA PADRÃO, TRÊS (3) POLOS (2P+T/10A-250V), COM PLACA 4"X2" DE UM (1) POSTO, COM ELETRODUTO DE PVC RÍGIDO ROSCÁVEL, DN 20MM (3/4"), EMBUTIDO NO PISO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</si>
  <si>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ED-17905</t>
  </si>
  <si>
    <t>7.3</t>
  </si>
  <si>
    <t>ILUMINAÇÃO E LÓGICA</t>
  </si>
  <si>
    <t>PONTO DE INTERNET, EMBUTIDO, INCLUSIVE TODOS OS CONECTORES, SUPORTE E FIXAÇÃO DO ELETRODUTO COM ENCHIMENTO DO RASGO NA ALVENARIA/CONCRETO COM ARGAMASSA</t>
  </si>
  <si>
    <t>INST-STVAL-005</t>
  </si>
  <si>
    <t>7.4</t>
  </si>
  <si>
    <t>7.5</t>
  </si>
  <si>
    <t>SENSOR DE PRESENÇA - FORNECIMENTO E INSTALAÇÃO</t>
  </si>
  <si>
    <r>
      <rPr>
        <b/>
        <sz val="12"/>
        <color rgb="FF000000"/>
        <rFont val="Arial Narrow"/>
        <family val="2"/>
      </rPr>
      <t>Prazo de Execução:</t>
    </r>
    <r>
      <rPr>
        <sz val="10"/>
        <color rgb="FF000000"/>
        <rFont val="Arial Narrow"/>
        <family val="2"/>
      </rPr>
      <t xml:space="preserve"> 02 meses</t>
    </r>
  </si>
  <si>
    <t>BDI%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</si>
</sst>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_-[$R$-416]\ * #,##0.00_-;\-[$R$-416]\ * #,##0.00_-;_-[$R$-416]\ * &quot;-&quot;??_-;_-@_-"/>
    <numFmt numFmtId="166" formatCode="&quot;R$&quot;\ #,##0.00"/>
    <numFmt numFmtId="167" formatCode="[$R$-416]\ #,##0.00;\-[$R$-416]\ #,##0.00"/>
    <numFmt numFmtId="168" formatCode="mmmm\,\ yyyy;@"/>
  </numFmts>
  <fonts count="19" x14ac:knownFonts="1">
    <font>
      <sz val="10"/>
      <color rgb="FF000000"/>
      <name val="Times New Roman"/>
      <charset val="204"/>
    </font>
    <font>
      <sz val="8"/>
      <name val="Times New Roman"/>
      <family val="1"/>
    </font>
    <font>
      <b/>
      <sz val="12"/>
      <name val="Arial Narrow"/>
      <family val="2"/>
    </font>
    <font>
      <b/>
      <sz val="12"/>
      <color theme="0"/>
      <name val="Arial Narrow"/>
      <family val="2"/>
    </font>
    <font>
      <b/>
      <sz val="10"/>
      <name val="Arial Narrow"/>
      <family val="2"/>
    </font>
    <font>
      <sz val="10"/>
      <name val="Arial Narrow"/>
      <family val="2"/>
    </font>
    <font>
      <sz val="10"/>
      <color rgb="FF000000"/>
      <name val="Arial Narrow"/>
      <family val="2"/>
    </font>
    <font>
      <sz val="7"/>
      <color rgb="FF000000"/>
      <name val="Arial Narrow"/>
      <family val="2"/>
    </font>
    <font>
      <b/>
      <sz val="10"/>
      <color rgb="FF000000"/>
      <name val="Arial Narrow"/>
      <family val="2"/>
    </font>
    <font>
      <sz val="7"/>
      <name val="Arial Narrow"/>
      <family val="2"/>
    </font>
    <font>
      <sz val="11"/>
      <name val="Arial Narrow"/>
      <family val="2"/>
    </font>
    <font>
      <b/>
      <sz val="11"/>
      <name val="Arial Narrow"/>
      <family val="2"/>
    </font>
    <font>
      <sz val="11"/>
      <color rgb="FF000000"/>
      <name val="Arial Narrow"/>
      <family val="2"/>
    </font>
    <font>
      <sz val="11"/>
      <color rgb="FF000000"/>
      <name val="Times New Roman"/>
      <family val="1"/>
    </font>
    <font>
      <b/>
      <sz val="10"/>
      <color rgb="FF000000"/>
      <name val="Times New Roman"/>
      <family val="1"/>
    </font>
    <font>
      <sz val="10"/>
      <color rgb="FF000000"/>
      <name val="Times New Roman"/>
      <charset val="204"/>
    </font>
    <font>
      <sz val="10"/>
      <color rgb="FF000000"/>
      <name val="Times New Roman"/>
      <family val="1"/>
    </font>
    <font>
      <b/>
      <sz val="11"/>
      <color rgb="FF000000"/>
      <name val="Arial Narrow"/>
      <family val="2"/>
    </font>
    <font>
      <b/>
      <sz val="12"/>
      <color rgb="FF000000"/>
      <name val="Arial Narrow"/>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C0C0C0"/>
        <bgColor indexed="64"/>
      </patternFill>
    </fill>
    <fill>
      <patternFill patternType="solid">
        <fgColor rgb="FFFFFFCC"/>
        <bgColor indexed="64"/>
      </patternFill>
    </fill>
  </fills>
  <borders count="6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hair">
        <color rgb="FF000000"/>
      </right>
      <top style="hair">
        <color rgb="FF000000"/>
      </top>
      <bottom style="thin">
        <color indexed="64"/>
      </bottom>
      <diagonal/>
    </border>
    <border>
      <left style="hair">
        <color rgb="FF000000"/>
      </left>
      <right style="hair">
        <color rgb="FF000000"/>
      </right>
      <top style="hair">
        <color rgb="FF000000"/>
      </top>
      <bottom/>
      <diagonal/>
    </border>
    <border>
      <left style="thin">
        <color rgb="FF000000"/>
      </left>
      <right style="hair">
        <color rgb="FF000000"/>
      </right>
      <top style="hair">
        <color rgb="FF000000"/>
      </top>
      <bottom/>
      <diagonal/>
    </border>
    <border>
      <left style="hair">
        <color rgb="FF000000"/>
      </left>
      <right style="thin">
        <color rgb="FF000000"/>
      </right>
      <top style="hair">
        <color rgb="FF000000"/>
      </top>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rgb="FF000000"/>
      </left>
      <right style="hair">
        <color rgb="FF000000"/>
      </right>
      <top style="hair">
        <color rgb="FF000000"/>
      </top>
      <bottom style="thin">
        <color indexed="64"/>
      </bottom>
      <diagonal/>
    </border>
    <border>
      <left style="hair">
        <color rgb="FF000000"/>
      </left>
      <right style="thin">
        <color rgb="FF000000"/>
      </right>
      <top style="hair">
        <color rgb="FF000000"/>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rgb="FF000000"/>
      </left>
      <right style="hair">
        <color rgb="FF000000"/>
      </right>
      <top style="thin">
        <color indexed="64"/>
      </top>
      <bottom style="thin">
        <color rgb="FF000000"/>
      </bottom>
      <diagonal/>
    </border>
    <border>
      <left style="hair">
        <color rgb="FF000000"/>
      </left>
      <right style="hair">
        <color rgb="FF000000"/>
      </right>
      <top style="thin">
        <color indexed="64"/>
      </top>
      <bottom style="thin">
        <color rgb="FF000000"/>
      </bottom>
      <diagonal/>
    </border>
    <border>
      <left style="hair">
        <color rgb="FF000000"/>
      </left>
      <right style="thin">
        <color rgb="FF000000"/>
      </right>
      <top style="thin">
        <color indexed="64"/>
      </top>
      <bottom style="thin">
        <color rgb="FF000000"/>
      </bottom>
      <diagonal/>
    </border>
  </borders>
  <cellStyleXfs count="2">
    <xf numFmtId="0" fontId="0" fillId="0" borderId="0"/>
    <xf numFmtId="9" fontId="15" fillId="0" borderId="0" applyFont="0" applyFill="0" applyBorder="0" applyAlignment="0" applyProtection="0"/>
  </cellStyleXfs>
  <cellXfs count="198">
    <xf numFmtId="0" fontId="0" fillId="0" borderId="0" xfId="0" applyFill="1" applyBorder="1" applyAlignment="1">
      <alignment horizontal="left" vertical="top"/>
    </xf>
    <xf numFmtId="0" fontId="0" fillId="0" borderId="0" xfId="0" applyFill="1" applyBorder="1" applyAlignment="1">
      <alignment horizontal="left" vertical="center"/>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top" wrapText="1"/>
    </xf>
    <xf numFmtId="0" fontId="4" fillId="2" borderId="3" xfId="0" applyFont="1" applyFill="1" applyBorder="1" applyAlignment="1">
      <alignment horizontal="right" vertical="top" wrapText="1"/>
    </xf>
    <xf numFmtId="165" fontId="4" fillId="2" borderId="2" xfId="0" applyNumberFormat="1" applyFont="1" applyFill="1" applyBorder="1" applyAlignment="1">
      <alignment horizontal="center" vertical="center" wrapText="1"/>
    </xf>
    <xf numFmtId="0" fontId="4" fillId="2" borderId="2" xfId="0" applyFont="1" applyFill="1" applyBorder="1" applyAlignment="1">
      <alignment horizontal="right" vertical="top" wrapText="1"/>
    </xf>
    <xf numFmtId="0" fontId="4" fillId="2" borderId="2" xfId="0" applyFont="1" applyFill="1" applyBorder="1" applyAlignment="1">
      <alignment horizontal="left" vertical="top" wrapText="1"/>
    </xf>
    <xf numFmtId="0" fontId="13" fillId="0" borderId="0" xfId="0" applyFont="1" applyFill="1" applyBorder="1" applyAlignment="1">
      <alignment horizontal="left" vertical="center"/>
    </xf>
    <xf numFmtId="0" fontId="14" fillId="0" borderId="0" xfId="0" applyFont="1" applyFill="1" applyBorder="1" applyAlignment="1">
      <alignment horizontal="left" vertical="center"/>
    </xf>
    <xf numFmtId="0" fontId="6" fillId="2" borderId="3" xfId="0" applyFont="1" applyFill="1" applyBorder="1" applyAlignment="1">
      <alignment horizontal="center" wrapText="1"/>
    </xf>
    <xf numFmtId="0" fontId="6" fillId="2" borderId="2" xfId="0" applyFont="1" applyFill="1" applyBorder="1" applyAlignment="1">
      <alignment horizontal="center" wrapText="1"/>
    </xf>
    <xf numFmtId="0" fontId="6" fillId="0" borderId="0" xfId="0" applyFont="1" applyFill="1" applyBorder="1" applyAlignment="1">
      <alignment horizontal="center" vertical="top"/>
    </xf>
    <xf numFmtId="0" fontId="5" fillId="2" borderId="2" xfId="0" applyFont="1" applyFill="1" applyBorder="1" applyAlignment="1">
      <alignment horizontal="left" wrapText="1"/>
    </xf>
    <xf numFmtId="0" fontId="5" fillId="0" borderId="0" xfId="0" applyFont="1" applyFill="1" applyBorder="1" applyAlignment="1">
      <alignment horizontal="left" vertical="top"/>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0" xfId="0" applyFont="1" applyFill="1" applyBorder="1" applyAlignment="1">
      <alignment horizontal="center" vertical="center"/>
    </xf>
    <xf numFmtId="2" fontId="4" fillId="0" borderId="2" xfId="0" applyNumberFormat="1" applyFont="1" applyFill="1" applyBorder="1" applyAlignment="1">
      <alignment horizontal="center" vertical="center" wrapText="1"/>
    </xf>
    <xf numFmtId="2" fontId="6" fillId="2" borderId="2"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xf>
    <xf numFmtId="10" fontId="11" fillId="0" borderId="4" xfId="0" applyNumberFormat="1" applyFont="1" applyFill="1" applyBorder="1" applyAlignment="1">
      <alignment horizontal="center" vertical="center" wrapText="1"/>
    </xf>
    <xf numFmtId="164" fontId="8" fillId="3" borderId="21" xfId="0" applyNumberFormat="1" applyFont="1" applyFill="1" applyBorder="1" applyAlignment="1">
      <alignment horizontal="center" vertical="center" shrinkToFit="1"/>
    </xf>
    <xf numFmtId="164" fontId="8" fillId="3" borderId="21" xfId="0" applyNumberFormat="1" applyFont="1" applyFill="1" applyBorder="1" applyAlignment="1">
      <alignment horizontal="left" vertical="center" shrinkToFit="1"/>
    </xf>
    <xf numFmtId="2" fontId="8" fillId="3" borderId="21" xfId="0" applyNumberFormat="1" applyFont="1" applyFill="1" applyBorder="1" applyAlignment="1">
      <alignment horizontal="center" vertical="center" shrinkToFit="1"/>
    </xf>
    <xf numFmtId="164" fontId="4" fillId="3" borderId="21" xfId="0" applyNumberFormat="1" applyFont="1" applyFill="1" applyBorder="1" applyAlignment="1">
      <alignment horizontal="center" vertical="center" shrinkToFit="1"/>
    </xf>
    <xf numFmtId="2" fontId="6" fillId="2" borderId="3" xfId="0" applyNumberFormat="1" applyFont="1" applyFill="1" applyBorder="1" applyAlignment="1">
      <alignment horizontal="center" vertical="center" wrapText="1"/>
    </xf>
    <xf numFmtId="0" fontId="5" fillId="2" borderId="3" xfId="0" applyFont="1" applyFill="1" applyBorder="1" applyAlignment="1">
      <alignment horizontal="left" wrapText="1"/>
    </xf>
    <xf numFmtId="0" fontId="4" fillId="2" borderId="3" xfId="0" applyFont="1" applyFill="1" applyBorder="1" applyAlignment="1">
      <alignment horizontal="left" vertical="top" wrapText="1"/>
    </xf>
    <xf numFmtId="165" fontId="4" fillId="2" borderId="3" xfId="0" applyNumberFormat="1" applyFont="1" applyFill="1" applyBorder="1" applyAlignment="1">
      <alignment horizontal="center" vertical="center" wrapText="1"/>
    </xf>
    <xf numFmtId="1" fontId="6" fillId="0" borderId="22" xfId="0" applyNumberFormat="1" applyFont="1" applyFill="1" applyBorder="1" applyAlignment="1">
      <alignment horizontal="center" vertical="center" shrinkToFit="1"/>
    </xf>
    <xf numFmtId="0" fontId="6" fillId="0" borderId="23" xfId="0" applyFont="1" applyFill="1" applyBorder="1" applyAlignment="1">
      <alignment horizontal="center" vertical="center" wrapText="1"/>
    </xf>
    <xf numFmtId="0" fontId="5" fillId="0" borderId="23" xfId="0" applyFont="1" applyFill="1" applyBorder="1" applyAlignment="1">
      <alignment horizontal="left" vertical="top" wrapText="1"/>
    </xf>
    <xf numFmtId="2" fontId="6" fillId="0" borderId="23" xfId="0" applyNumberFormat="1" applyFont="1" applyFill="1" applyBorder="1" applyAlignment="1">
      <alignment horizontal="center" vertical="center" wrapText="1"/>
    </xf>
    <xf numFmtId="165" fontId="5" fillId="0" borderId="23" xfId="0" applyNumberFormat="1" applyFont="1" applyFill="1" applyBorder="1" applyAlignment="1">
      <alignment horizontal="center" vertical="center" wrapText="1"/>
    </xf>
    <xf numFmtId="1" fontId="6" fillId="0" borderId="25" xfId="0" applyNumberFormat="1" applyFont="1" applyFill="1" applyBorder="1" applyAlignment="1">
      <alignment horizontal="center" vertical="center" shrinkToFit="1"/>
    </xf>
    <xf numFmtId="165" fontId="5" fillId="0" borderId="26" xfId="0" applyNumberFormat="1" applyFont="1" applyFill="1" applyBorder="1" applyAlignment="1">
      <alignment horizontal="center" vertical="center" wrapText="1"/>
    </xf>
    <xf numFmtId="165" fontId="6" fillId="0" borderId="24" xfId="0" applyNumberFormat="1" applyFont="1" applyFill="1" applyBorder="1" applyAlignment="1">
      <alignment horizontal="center" vertical="center"/>
    </xf>
    <xf numFmtId="165" fontId="5" fillId="0" borderId="23" xfId="0" applyNumberFormat="1" applyFont="1" applyFill="1" applyBorder="1" applyAlignment="1">
      <alignment horizontal="left" vertical="center" wrapText="1"/>
    </xf>
    <xf numFmtId="1" fontId="6" fillId="0" borderId="28" xfId="0" applyNumberFormat="1" applyFont="1" applyFill="1" applyBorder="1" applyAlignment="1">
      <alignment horizontal="center" vertical="center" shrinkToFit="1"/>
    </xf>
    <xf numFmtId="0" fontId="6" fillId="0" borderId="29" xfId="0" applyFont="1" applyFill="1" applyBorder="1" applyAlignment="1">
      <alignment horizontal="center" wrapText="1"/>
    </xf>
    <xf numFmtId="0" fontId="5" fillId="0" borderId="29" xfId="0" applyFont="1" applyFill="1" applyBorder="1" applyAlignment="1">
      <alignment horizontal="left" vertical="top" wrapText="1"/>
    </xf>
    <xf numFmtId="0" fontId="6" fillId="0" borderId="29" xfId="0" applyFont="1" applyFill="1" applyBorder="1" applyAlignment="1">
      <alignment horizontal="center" vertical="center" wrapText="1"/>
    </xf>
    <xf numFmtId="2" fontId="6" fillId="0" borderId="29" xfId="0" applyNumberFormat="1" applyFont="1" applyFill="1" applyBorder="1" applyAlignment="1">
      <alignment horizontal="center" vertical="center" wrapText="1"/>
    </xf>
    <xf numFmtId="165" fontId="5" fillId="0" borderId="29" xfId="0" applyNumberFormat="1" applyFont="1" applyFill="1" applyBorder="1" applyAlignment="1">
      <alignment horizontal="center" vertical="center" wrapText="1"/>
    </xf>
    <xf numFmtId="165" fontId="5" fillId="0" borderId="29" xfId="0" applyNumberFormat="1" applyFont="1" applyFill="1" applyBorder="1" applyAlignment="1">
      <alignment horizontal="left" vertical="center" wrapText="1"/>
    </xf>
    <xf numFmtId="165" fontId="6" fillId="0" borderId="30" xfId="0" applyNumberFormat="1" applyFont="1" applyFill="1" applyBorder="1" applyAlignment="1">
      <alignment horizontal="center" vertical="center"/>
    </xf>
    <xf numFmtId="0" fontId="5" fillId="0" borderId="29" xfId="0" applyFont="1" applyFill="1" applyBorder="1" applyAlignment="1">
      <alignment horizontal="center" vertical="center" wrapText="1"/>
    </xf>
    <xf numFmtId="0" fontId="5" fillId="0" borderId="29" xfId="0" applyFont="1" applyFill="1" applyBorder="1" applyAlignment="1">
      <alignment horizontal="left" vertical="center" wrapText="1"/>
    </xf>
    <xf numFmtId="2" fontId="5" fillId="0" borderId="29" xfId="0" applyNumberFormat="1" applyFont="1" applyFill="1" applyBorder="1" applyAlignment="1">
      <alignment horizontal="center" vertical="center" wrapText="1"/>
    </xf>
    <xf numFmtId="165" fontId="5" fillId="0" borderId="30" xfId="0" applyNumberFormat="1" applyFont="1" applyFill="1" applyBorder="1" applyAlignment="1">
      <alignment horizontal="center" vertical="center" wrapText="1"/>
    </xf>
    <xf numFmtId="0" fontId="6" fillId="0" borderId="29" xfId="0" applyFont="1" applyFill="1" applyBorder="1" applyAlignment="1">
      <alignment horizontal="left" vertical="top" wrapText="1"/>
    </xf>
    <xf numFmtId="0" fontId="6" fillId="0" borderId="29" xfId="0" applyFont="1" applyFill="1" applyBorder="1" applyAlignment="1">
      <alignment horizontal="center" vertical="center"/>
    </xf>
    <xf numFmtId="2" fontId="6" fillId="0" borderId="29" xfId="0" applyNumberFormat="1" applyFont="1" applyFill="1" applyBorder="1" applyAlignment="1">
      <alignment horizontal="center" vertical="center"/>
    </xf>
    <xf numFmtId="0" fontId="6" fillId="0" borderId="31" xfId="0" applyFont="1" applyFill="1" applyBorder="1" applyAlignment="1">
      <alignment horizontal="center" vertical="center" wrapText="1"/>
    </xf>
    <xf numFmtId="165" fontId="5" fillId="0" borderId="31" xfId="0" applyNumberFormat="1" applyFont="1" applyFill="1" applyBorder="1" applyAlignment="1">
      <alignment horizontal="center" vertical="center" wrapText="1"/>
    </xf>
    <xf numFmtId="165" fontId="5" fillId="0" borderId="31" xfId="0" applyNumberFormat="1" applyFont="1" applyFill="1" applyBorder="1" applyAlignment="1">
      <alignment horizontal="left" vertical="center" wrapText="1"/>
    </xf>
    <xf numFmtId="0" fontId="6" fillId="0" borderId="32" xfId="0" applyFont="1" applyFill="1" applyBorder="1" applyAlignment="1">
      <alignment horizontal="center" vertical="center" wrapText="1"/>
    </xf>
    <xf numFmtId="0" fontId="5" fillId="0" borderId="32" xfId="0" applyFont="1" applyFill="1" applyBorder="1" applyAlignment="1">
      <alignment horizontal="left" vertical="top" wrapText="1"/>
    </xf>
    <xf numFmtId="2" fontId="6" fillId="0" borderId="32" xfId="0" applyNumberFormat="1" applyFont="1" applyFill="1" applyBorder="1" applyAlignment="1">
      <alignment horizontal="center" vertical="center" wrapText="1"/>
    </xf>
    <xf numFmtId="165" fontId="5" fillId="0" borderId="32" xfId="0" applyNumberFormat="1" applyFont="1" applyFill="1" applyBorder="1" applyAlignment="1">
      <alignment horizontal="center" vertical="center" wrapText="1"/>
    </xf>
    <xf numFmtId="1" fontId="6" fillId="0" borderId="33" xfId="0" applyNumberFormat="1" applyFont="1" applyFill="1" applyBorder="1" applyAlignment="1">
      <alignment horizontal="center" vertical="center" shrinkToFit="1"/>
    </xf>
    <xf numFmtId="165" fontId="5" fillId="0" borderId="32" xfId="0" applyNumberFormat="1" applyFont="1" applyFill="1" applyBorder="1" applyAlignment="1">
      <alignment horizontal="left" vertical="center" wrapText="1"/>
    </xf>
    <xf numFmtId="165" fontId="6" fillId="0" borderId="34" xfId="0" applyNumberFormat="1" applyFont="1" applyFill="1" applyBorder="1" applyAlignment="1">
      <alignment horizontal="center" vertical="center"/>
    </xf>
    <xf numFmtId="0" fontId="6" fillId="2" borderId="2" xfId="0" applyFont="1" applyFill="1" applyBorder="1" applyAlignment="1">
      <alignment horizontal="center" vertical="center" wrapText="1"/>
    </xf>
    <xf numFmtId="1" fontId="6" fillId="0" borderId="35" xfId="0" applyNumberFormat="1" applyFont="1" applyFill="1" applyBorder="1" applyAlignment="1">
      <alignment horizontal="center" vertical="center" shrinkToFit="1"/>
    </xf>
    <xf numFmtId="0" fontId="6" fillId="0" borderId="36" xfId="0" applyFont="1" applyFill="1" applyBorder="1" applyAlignment="1">
      <alignment horizontal="center" vertical="center" wrapText="1"/>
    </xf>
    <xf numFmtId="0" fontId="5" fillId="0" borderId="36" xfId="0" applyFont="1" applyFill="1" applyBorder="1" applyAlignment="1">
      <alignment horizontal="left" vertical="top" wrapText="1"/>
    </xf>
    <xf numFmtId="2" fontId="6" fillId="0" borderId="36" xfId="0" applyNumberFormat="1" applyFont="1" applyFill="1" applyBorder="1" applyAlignment="1">
      <alignment horizontal="center" vertical="center" wrapText="1"/>
    </xf>
    <xf numFmtId="165" fontId="5" fillId="0" borderId="36" xfId="0" applyNumberFormat="1" applyFont="1" applyFill="1" applyBorder="1" applyAlignment="1">
      <alignment horizontal="center" vertical="center" wrapText="1"/>
    </xf>
    <xf numFmtId="165" fontId="5" fillId="0" borderId="36" xfId="0" applyNumberFormat="1" applyFont="1" applyFill="1" applyBorder="1" applyAlignment="1">
      <alignment horizontal="left" vertical="center" wrapText="1"/>
    </xf>
    <xf numFmtId="165" fontId="6" fillId="0" borderId="37" xfId="0" applyNumberFormat="1" applyFont="1" applyFill="1" applyBorder="1" applyAlignment="1">
      <alignment horizontal="center" vertical="center"/>
    </xf>
    <xf numFmtId="0" fontId="6" fillId="2" borderId="5" xfId="0" applyFont="1" applyFill="1" applyBorder="1" applyAlignment="1">
      <alignment horizontal="center" wrapText="1"/>
    </xf>
    <xf numFmtId="0" fontId="6" fillId="2" borderId="1" xfId="0" applyFont="1" applyFill="1" applyBorder="1" applyAlignment="1">
      <alignment horizontal="center" wrapText="1"/>
    </xf>
    <xf numFmtId="164" fontId="8" fillId="3" borderId="2" xfId="0" applyNumberFormat="1" applyFont="1" applyFill="1" applyBorder="1" applyAlignment="1">
      <alignment horizontal="center" vertical="center" shrinkToFit="1"/>
    </xf>
    <xf numFmtId="164" fontId="8" fillId="3" borderId="2" xfId="0" applyNumberFormat="1" applyFont="1" applyFill="1" applyBorder="1" applyAlignment="1">
      <alignment horizontal="left" vertical="center" shrinkToFit="1"/>
    </xf>
    <xf numFmtId="2" fontId="8" fillId="3" borderId="2" xfId="0" applyNumberFormat="1" applyFont="1" applyFill="1" applyBorder="1" applyAlignment="1">
      <alignment horizontal="center" vertical="center" shrinkToFit="1"/>
    </xf>
    <xf numFmtId="164" fontId="4" fillId="3" borderId="2" xfId="0" applyNumberFormat="1" applyFont="1" applyFill="1" applyBorder="1" applyAlignment="1">
      <alignment horizontal="center" vertical="center" shrinkToFit="1"/>
    </xf>
    <xf numFmtId="164" fontId="6" fillId="0" borderId="22" xfId="0" applyNumberFormat="1" applyFont="1" applyFill="1" applyBorder="1" applyAlignment="1">
      <alignment horizontal="center" vertical="center" shrinkToFit="1"/>
    </xf>
    <xf numFmtId="0" fontId="5" fillId="0" borderId="23" xfId="0" applyFont="1" applyFill="1" applyBorder="1" applyAlignment="1">
      <alignment horizontal="center" vertical="center" wrapText="1"/>
    </xf>
    <xf numFmtId="2" fontId="5" fillId="0" borderId="23" xfId="0" applyNumberFormat="1" applyFont="1" applyFill="1" applyBorder="1" applyAlignment="1">
      <alignment horizontal="center" vertical="center" wrapText="1"/>
    </xf>
    <xf numFmtId="165" fontId="5" fillId="0" borderId="24" xfId="0" applyNumberFormat="1" applyFont="1" applyFill="1" applyBorder="1" applyAlignment="1">
      <alignment horizontal="center" vertical="center" wrapText="1"/>
    </xf>
    <xf numFmtId="164" fontId="6" fillId="0" borderId="28" xfId="0" applyNumberFormat="1" applyFont="1" applyFill="1" applyBorder="1" applyAlignment="1">
      <alignment horizontal="center" vertical="center" shrinkToFit="1"/>
    </xf>
    <xf numFmtId="0" fontId="5" fillId="0" borderId="29" xfId="0" applyFont="1" applyFill="1" applyBorder="1" applyAlignment="1">
      <alignment horizontal="center" vertical="top" wrapText="1"/>
    </xf>
    <xf numFmtId="164" fontId="6" fillId="0" borderId="35" xfId="0" applyNumberFormat="1" applyFont="1" applyFill="1" applyBorder="1" applyAlignment="1">
      <alignment horizontal="center" vertical="center" shrinkToFit="1"/>
    </xf>
    <xf numFmtId="0" fontId="5" fillId="0" borderId="36" xfId="0" applyFont="1" applyFill="1" applyBorder="1" applyAlignment="1">
      <alignment horizontal="center" vertical="center" wrapText="1"/>
    </xf>
    <xf numFmtId="0" fontId="5" fillId="0" borderId="36" xfId="0" applyFont="1" applyFill="1" applyBorder="1" applyAlignment="1">
      <alignment horizontal="left" vertical="center" wrapText="1"/>
    </xf>
    <xf numFmtId="2" fontId="5" fillId="0" borderId="36" xfId="0" applyNumberFormat="1" applyFont="1" applyFill="1" applyBorder="1" applyAlignment="1">
      <alignment horizontal="center" vertical="center" wrapText="1"/>
    </xf>
    <xf numFmtId="165" fontId="5" fillId="0" borderId="37" xfId="0" applyNumberFormat="1" applyFont="1" applyFill="1" applyBorder="1" applyAlignment="1">
      <alignment horizontal="center" vertical="center" wrapText="1"/>
    </xf>
    <xf numFmtId="0" fontId="0" fillId="0" borderId="0" xfId="0" applyFill="1" applyBorder="1" applyAlignment="1">
      <alignment horizontal="center" vertical="top"/>
    </xf>
    <xf numFmtId="165" fontId="4" fillId="3" borderId="2" xfId="0" applyNumberFormat="1" applyFont="1" applyFill="1" applyBorder="1" applyAlignment="1">
      <alignment horizontal="center" vertical="center" wrapText="1"/>
    </xf>
    <xf numFmtId="166" fontId="10" fillId="3" borderId="2"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6" fillId="2" borderId="18" xfId="0" applyFont="1" applyFill="1" applyBorder="1" applyAlignment="1">
      <alignment horizontal="center" wrapText="1"/>
    </xf>
    <xf numFmtId="0" fontId="4" fillId="2" borderId="18" xfId="0" applyFont="1" applyFill="1" applyBorder="1" applyAlignment="1">
      <alignment horizontal="right" vertical="top" wrapText="1"/>
    </xf>
    <xf numFmtId="0" fontId="6" fillId="2" borderId="18" xfId="0" applyFont="1" applyFill="1" applyBorder="1" applyAlignment="1">
      <alignment horizontal="center" vertical="center" wrapText="1"/>
    </xf>
    <xf numFmtId="2" fontId="6" fillId="2" borderId="18" xfId="0" applyNumberFormat="1" applyFont="1" applyFill="1" applyBorder="1" applyAlignment="1">
      <alignment horizontal="center" vertical="center" wrapText="1"/>
    </xf>
    <xf numFmtId="0" fontId="5" fillId="2" borderId="18" xfId="0" applyFont="1" applyFill="1" applyBorder="1" applyAlignment="1">
      <alignment horizontal="left" wrapText="1"/>
    </xf>
    <xf numFmtId="0" fontId="4" fillId="2" borderId="18" xfId="0" applyFont="1" applyFill="1" applyBorder="1" applyAlignment="1">
      <alignment horizontal="left" vertical="top" wrapText="1"/>
    </xf>
    <xf numFmtId="165" fontId="4" fillId="2" borderId="18" xfId="0" applyNumberFormat="1"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2" xfId="0" applyFont="1" applyFill="1" applyBorder="1" applyAlignment="1">
      <alignment horizontal="left" vertical="center" wrapText="1"/>
    </xf>
    <xf numFmtId="2" fontId="5" fillId="0" borderId="32" xfId="0" applyNumberFormat="1" applyFont="1" applyFill="1" applyBorder="1" applyAlignment="1">
      <alignment horizontal="center" vertical="center" wrapText="1"/>
    </xf>
    <xf numFmtId="165" fontId="5" fillId="0" borderId="34" xfId="0" applyNumberFormat="1" applyFont="1" applyFill="1" applyBorder="1" applyAlignment="1">
      <alignment horizontal="center" vertical="center" wrapText="1"/>
    </xf>
    <xf numFmtId="0" fontId="16" fillId="0" borderId="0" xfId="0" applyFont="1" applyFill="1" applyBorder="1" applyAlignment="1">
      <alignment horizontal="left" vertical="top"/>
    </xf>
    <xf numFmtId="0" fontId="6" fillId="0" borderId="26" xfId="0" applyFont="1" applyFill="1" applyBorder="1" applyAlignment="1">
      <alignment horizontal="center" vertical="center" wrapText="1"/>
    </xf>
    <xf numFmtId="0" fontId="6" fillId="0" borderId="26" xfId="0" applyFont="1" applyFill="1" applyBorder="1" applyAlignment="1">
      <alignment horizontal="left" vertical="top" wrapText="1"/>
    </xf>
    <xf numFmtId="0" fontId="6" fillId="0" borderId="26" xfId="0" applyFont="1" applyFill="1" applyBorder="1" applyAlignment="1">
      <alignment horizontal="center" vertical="center"/>
    </xf>
    <xf numFmtId="2" fontId="6" fillId="0" borderId="26" xfId="0" applyNumberFormat="1" applyFont="1" applyFill="1" applyBorder="1" applyAlignment="1">
      <alignment horizontal="center" vertical="center"/>
    </xf>
    <xf numFmtId="165" fontId="5" fillId="0" borderId="26" xfId="0" applyNumberFormat="1" applyFont="1" applyFill="1" applyBorder="1" applyAlignment="1">
      <alignment horizontal="left" vertical="center" wrapText="1"/>
    </xf>
    <xf numFmtId="165" fontId="6" fillId="0" borderId="27" xfId="0" applyNumberFormat="1" applyFont="1" applyFill="1" applyBorder="1" applyAlignment="1">
      <alignment horizontal="center" vertical="center"/>
    </xf>
    <xf numFmtId="1" fontId="6" fillId="0" borderId="43" xfId="0" applyNumberFormat="1" applyFont="1" applyFill="1" applyBorder="1" applyAlignment="1">
      <alignment horizontal="center" vertical="center" shrinkToFit="1"/>
    </xf>
    <xf numFmtId="0" fontId="5" fillId="0" borderId="31" xfId="0" applyFont="1" applyFill="1" applyBorder="1" applyAlignment="1">
      <alignment horizontal="left" vertical="top" wrapText="1"/>
    </xf>
    <xf numFmtId="2" fontId="6" fillId="0" borderId="31" xfId="0" applyNumberFormat="1" applyFont="1" applyFill="1" applyBorder="1" applyAlignment="1">
      <alignment horizontal="center" vertical="center" wrapText="1"/>
    </xf>
    <xf numFmtId="165" fontId="6" fillId="0" borderId="44" xfId="0" applyNumberFormat="1" applyFont="1" applyFill="1" applyBorder="1" applyAlignment="1">
      <alignment horizontal="center" vertical="center"/>
    </xf>
    <xf numFmtId="0" fontId="4" fillId="5" borderId="40" xfId="0" applyFont="1" applyFill="1" applyBorder="1" applyAlignment="1">
      <alignment horizontal="center" vertical="center"/>
    </xf>
    <xf numFmtId="9" fontId="8" fillId="2" borderId="2" xfId="1" applyFont="1" applyFill="1" applyBorder="1" applyAlignment="1">
      <alignment horizontal="center" vertical="center" shrinkToFit="1"/>
    </xf>
    <xf numFmtId="165" fontId="8" fillId="3" borderId="2" xfId="0" applyNumberFormat="1" applyFont="1" applyFill="1" applyBorder="1" applyAlignment="1">
      <alignment horizontal="center" vertical="center" shrinkToFit="1"/>
    </xf>
    <xf numFmtId="0" fontId="4" fillId="5" borderId="45" xfId="0" applyFont="1" applyFill="1" applyBorder="1" applyAlignment="1">
      <alignment horizontal="center" vertical="center"/>
    </xf>
    <xf numFmtId="10" fontId="6" fillId="2" borderId="10" xfId="1" applyNumberFormat="1" applyFont="1" applyFill="1" applyBorder="1" applyAlignment="1">
      <alignment horizontal="center" vertical="center" shrinkToFit="1"/>
    </xf>
    <xf numFmtId="164" fontId="8" fillId="3" borderId="9" xfId="0" applyNumberFormat="1" applyFont="1" applyFill="1" applyBorder="1" applyAlignment="1">
      <alignment horizontal="center" vertical="center" shrinkToFit="1"/>
    </xf>
    <xf numFmtId="165" fontId="8" fillId="3" borderId="10" xfId="0" applyNumberFormat="1" applyFont="1" applyFill="1" applyBorder="1" applyAlignment="1">
      <alignment horizontal="center" vertical="center" shrinkToFit="1"/>
    </xf>
    <xf numFmtId="164" fontId="8" fillId="3" borderId="11" xfId="0" applyNumberFormat="1" applyFont="1" applyFill="1" applyBorder="1" applyAlignment="1">
      <alignment horizontal="center" vertical="center" shrinkToFit="1"/>
    </xf>
    <xf numFmtId="165" fontId="8" fillId="3" borderId="41" xfId="0" applyNumberFormat="1" applyFont="1" applyFill="1" applyBorder="1" applyAlignment="1">
      <alignment horizontal="center" vertical="center" shrinkToFit="1"/>
    </xf>
    <xf numFmtId="164" fontId="8" fillId="3" borderId="48" xfId="0" applyNumberFormat="1" applyFont="1" applyFill="1" applyBorder="1" applyAlignment="1">
      <alignment horizontal="center" vertical="center" shrinkToFit="1"/>
    </xf>
    <xf numFmtId="165" fontId="8" fillId="3" borderId="49" xfId="0" applyNumberFormat="1" applyFont="1" applyFill="1" applyBorder="1" applyAlignment="1">
      <alignment horizontal="center" vertical="center" shrinkToFit="1"/>
    </xf>
    <xf numFmtId="9" fontId="8" fillId="2" borderId="14" xfId="1" applyFont="1" applyFill="1" applyBorder="1" applyAlignment="1">
      <alignment horizontal="center" vertical="center" shrinkToFit="1"/>
    </xf>
    <xf numFmtId="9" fontId="6" fillId="2" borderId="14" xfId="1" applyFont="1" applyFill="1" applyBorder="1" applyAlignment="1">
      <alignment horizontal="center" vertical="center" shrinkToFit="1"/>
    </xf>
    <xf numFmtId="9" fontId="6" fillId="2" borderId="8" xfId="1" applyFont="1" applyFill="1" applyBorder="1" applyAlignment="1">
      <alignment horizontal="center" vertical="center" shrinkToFit="1"/>
    </xf>
    <xf numFmtId="165" fontId="8" fillId="3" borderId="16" xfId="0" applyNumberFormat="1" applyFont="1" applyFill="1" applyBorder="1" applyAlignment="1">
      <alignment horizontal="center" vertical="center" shrinkToFit="1"/>
    </xf>
    <xf numFmtId="9" fontId="6" fillId="2" borderId="50" xfId="1" applyFont="1" applyFill="1" applyBorder="1" applyAlignment="1">
      <alignment horizontal="center" vertical="center" shrinkToFit="1"/>
    </xf>
    <xf numFmtId="165" fontId="8" fillId="3" borderId="51" xfId="0" applyNumberFormat="1" applyFont="1" applyFill="1" applyBorder="1" applyAlignment="1">
      <alignment horizontal="center" vertical="center" shrinkToFit="1"/>
    </xf>
    <xf numFmtId="9" fontId="8" fillId="2" borderId="7" xfId="1" applyFont="1" applyFill="1" applyBorder="1" applyAlignment="1">
      <alignment horizontal="center" vertical="center" shrinkToFit="1"/>
    </xf>
    <xf numFmtId="10" fontId="6" fillId="2" borderId="52" xfId="1" applyNumberFormat="1" applyFont="1" applyFill="1" applyBorder="1" applyAlignment="1">
      <alignment horizontal="center" vertical="center" shrinkToFit="1"/>
    </xf>
    <xf numFmtId="9" fontId="6" fillId="2" borderId="7" xfId="1" applyFont="1" applyFill="1" applyBorder="1" applyAlignment="1">
      <alignment horizontal="center" vertical="center" shrinkToFit="1"/>
    </xf>
    <xf numFmtId="165" fontId="8" fillId="3" borderId="9" xfId="0" applyNumberFormat="1" applyFont="1" applyFill="1" applyBorder="1" applyAlignment="1">
      <alignment horizontal="left" vertical="center" shrinkToFit="1"/>
    </xf>
    <xf numFmtId="9" fontId="6" fillId="2" borderId="9" xfId="1" applyFont="1" applyFill="1" applyBorder="1" applyAlignment="1">
      <alignment horizontal="center" vertical="center" shrinkToFit="1"/>
    </xf>
    <xf numFmtId="165" fontId="8" fillId="3" borderId="11" xfId="0" applyNumberFormat="1" applyFont="1" applyFill="1" applyBorder="1" applyAlignment="1">
      <alignment horizontal="left" vertical="center" shrinkToFit="1"/>
    </xf>
    <xf numFmtId="0" fontId="17" fillId="0" borderId="2" xfId="0" applyFont="1" applyFill="1" applyBorder="1" applyAlignment="1">
      <alignment horizontal="right" vertical="center" wrapText="1"/>
    </xf>
    <xf numFmtId="14" fontId="11" fillId="3" borderId="2" xfId="0" applyNumberFormat="1" applyFont="1" applyFill="1" applyBorder="1" applyAlignment="1">
      <alignment horizontal="center" vertical="center" wrapText="1"/>
    </xf>
    <xf numFmtId="0" fontId="11" fillId="0" borderId="2" xfId="0" applyFont="1" applyFill="1" applyBorder="1" applyAlignment="1">
      <alignment horizontal="right" vertical="center" wrapText="1"/>
    </xf>
    <xf numFmtId="10" fontId="11" fillId="3" borderId="2" xfId="1" applyNumberFormat="1" applyFont="1" applyFill="1" applyBorder="1" applyAlignment="1">
      <alignment horizontal="center" vertical="center" wrapText="1"/>
    </xf>
    <xf numFmtId="167" fontId="4" fillId="3" borderId="2" xfId="0" applyNumberFormat="1" applyFont="1" applyFill="1" applyBorder="1" applyAlignment="1">
      <alignment horizontal="center" vertical="center" wrapText="1"/>
    </xf>
    <xf numFmtId="164" fontId="8" fillId="6" borderId="47" xfId="0" applyNumberFormat="1" applyFont="1" applyFill="1" applyBorder="1" applyAlignment="1">
      <alignment horizontal="center" vertical="center" shrinkToFit="1"/>
    </xf>
    <xf numFmtId="168" fontId="11" fillId="3" borderId="2"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shrinkToFi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2" fontId="5" fillId="0" borderId="0" xfId="0" applyNumberFormat="1" applyFont="1" applyFill="1" applyBorder="1" applyAlignment="1">
      <alignment horizontal="center" vertical="center" wrapText="1"/>
    </xf>
    <xf numFmtId="165" fontId="5" fillId="0" borderId="0" xfId="0" applyNumberFormat="1" applyFont="1" applyFill="1" applyBorder="1" applyAlignment="1">
      <alignment horizontal="center" vertical="center" wrapText="1"/>
    </xf>
    <xf numFmtId="165" fontId="5" fillId="0" borderId="0" xfId="0" applyNumberFormat="1" applyFont="1" applyFill="1" applyBorder="1" applyAlignment="1">
      <alignment horizontal="left" vertical="center" wrapText="1"/>
    </xf>
    <xf numFmtId="10" fontId="11" fillId="3" borderId="16" xfId="1" applyNumberFormat="1" applyFont="1" applyFill="1" applyBorder="1" applyAlignment="1">
      <alignment horizontal="center" vertical="center" wrapText="1"/>
    </xf>
    <xf numFmtId="164" fontId="6" fillId="0" borderId="57" xfId="0" applyNumberFormat="1" applyFont="1" applyFill="1" applyBorder="1" applyAlignment="1">
      <alignment horizontal="center" vertical="center" shrinkToFit="1"/>
    </xf>
    <xf numFmtId="0" fontId="5" fillId="0" borderId="58" xfId="0" applyFont="1" applyFill="1" applyBorder="1" applyAlignment="1">
      <alignment horizontal="center" vertical="center" wrapText="1"/>
    </xf>
    <xf numFmtId="0" fontId="5" fillId="0" borderId="58" xfId="0" applyFont="1" applyFill="1" applyBorder="1" applyAlignment="1">
      <alignment horizontal="left" vertical="center" wrapText="1"/>
    </xf>
    <xf numFmtId="2" fontId="5" fillId="0" borderId="58" xfId="0" applyNumberFormat="1" applyFont="1" applyFill="1" applyBorder="1" applyAlignment="1">
      <alignment horizontal="center" vertical="center" wrapText="1"/>
    </xf>
    <xf numFmtId="165" fontId="5" fillId="0" borderId="58" xfId="0" applyNumberFormat="1" applyFont="1" applyFill="1" applyBorder="1" applyAlignment="1">
      <alignment horizontal="center" vertical="center" wrapText="1"/>
    </xf>
    <xf numFmtId="165" fontId="5" fillId="0" borderId="58" xfId="0" applyNumberFormat="1" applyFont="1" applyFill="1" applyBorder="1" applyAlignment="1">
      <alignment horizontal="left" vertical="center" wrapText="1"/>
    </xf>
    <xf numFmtId="165" fontId="5" fillId="0" borderId="59"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9" fillId="0" borderId="18" xfId="0" applyFont="1" applyFill="1" applyBorder="1" applyAlignment="1">
      <alignment horizontal="center" wrapText="1"/>
    </xf>
    <xf numFmtId="0" fontId="2" fillId="0" borderId="0" xfId="0" applyFont="1" applyFill="1" applyBorder="1" applyAlignment="1">
      <alignment horizontal="right"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4" fillId="0" borderId="2" xfId="0" applyFont="1" applyFill="1" applyBorder="1" applyAlignment="1">
      <alignment horizontal="right" vertical="center" wrapText="1"/>
    </xf>
    <xf numFmtId="0" fontId="4" fillId="0" borderId="4" xfId="0" applyFont="1" applyFill="1" applyBorder="1" applyAlignment="1">
      <alignment horizontal="right" vertical="center" wrapText="1"/>
    </xf>
    <xf numFmtId="0" fontId="10"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6" fillId="0" borderId="6" xfId="0" applyFont="1" applyFill="1" applyBorder="1" applyAlignment="1">
      <alignment horizontal="left" wrapText="1"/>
    </xf>
    <xf numFmtId="0" fontId="6" fillId="0" borderId="0" xfId="0" applyFont="1" applyFill="1" applyBorder="1" applyAlignment="1">
      <alignment horizontal="left" wrapText="1"/>
    </xf>
    <xf numFmtId="0" fontId="11"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9" fillId="0" borderId="54" xfId="0" applyFont="1" applyFill="1" applyBorder="1" applyAlignment="1">
      <alignment horizontal="center" wrapText="1"/>
    </xf>
    <xf numFmtId="164" fontId="12" fillId="3" borderId="39" xfId="0" applyNumberFormat="1" applyFont="1" applyFill="1" applyBorder="1" applyAlignment="1">
      <alignment horizontal="left" vertical="center" shrinkToFit="1"/>
    </xf>
    <xf numFmtId="164" fontId="12" fillId="3" borderId="5" xfId="0" applyNumberFormat="1" applyFont="1" applyFill="1" applyBorder="1" applyAlignment="1">
      <alignment horizontal="left" vertical="center" shrinkToFit="1"/>
    </xf>
    <xf numFmtId="164" fontId="8" fillId="3" borderId="38" xfId="0" applyNumberFormat="1" applyFont="1" applyFill="1" applyBorder="1" applyAlignment="1">
      <alignment horizontal="center" vertical="center" shrinkToFit="1"/>
    </xf>
    <xf numFmtId="164" fontId="8" fillId="3" borderId="3" xfId="0" applyNumberFormat="1" applyFont="1" applyFill="1" applyBorder="1" applyAlignment="1">
      <alignment horizontal="center" vertical="center" shrinkToFit="1"/>
    </xf>
    <xf numFmtId="164" fontId="8" fillId="3" borderId="21" xfId="0" applyNumberFormat="1" applyFont="1" applyFill="1" applyBorder="1" applyAlignment="1">
      <alignment horizontal="center" vertical="center" shrinkToFit="1"/>
    </xf>
    <xf numFmtId="164" fontId="12" fillId="3" borderId="46" xfId="0" applyNumberFormat="1" applyFont="1" applyFill="1" applyBorder="1" applyAlignment="1">
      <alignment horizontal="left" vertical="center" shrinkToFit="1"/>
    </xf>
    <xf numFmtId="0" fontId="4" fillId="2" borderId="7"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7" xfId="0" applyFont="1" applyFill="1" applyBorder="1" applyAlignment="1">
      <alignment horizontal="center" vertical="center" wrapText="1"/>
    </xf>
    <xf numFmtId="164" fontId="8" fillId="3" borderId="2" xfId="0" applyNumberFormat="1" applyFont="1" applyFill="1" applyBorder="1" applyAlignment="1">
      <alignment horizontal="center" vertical="center" shrinkToFit="1"/>
    </xf>
    <xf numFmtId="164" fontId="12" fillId="3" borderId="4" xfId="0" applyNumberFormat="1" applyFont="1" applyFill="1" applyBorder="1" applyAlignment="1">
      <alignment horizontal="left" vertical="center" shrinkToFit="1"/>
    </xf>
    <xf numFmtId="0" fontId="2" fillId="0" borderId="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6" fillId="0" borderId="17" xfId="0" applyFont="1" applyFill="1" applyBorder="1" applyAlignment="1">
      <alignment horizontal="left" vertical="center" wrapText="1"/>
    </xf>
    <xf numFmtId="0" fontId="6" fillId="0" borderId="55" xfId="0" applyFont="1" applyFill="1" applyBorder="1" applyAlignment="1">
      <alignment horizontal="left" vertical="center" wrapText="1"/>
    </xf>
    <xf numFmtId="0" fontId="17" fillId="0" borderId="21" xfId="0" applyFont="1" applyFill="1" applyBorder="1" applyAlignment="1">
      <alignment horizontal="center" vertical="center" wrapText="1"/>
    </xf>
    <xf numFmtId="0" fontId="17" fillId="0" borderId="56" xfId="0" applyFont="1" applyFill="1" applyBorder="1" applyAlignment="1">
      <alignment horizontal="center" vertical="center" wrapText="1"/>
    </xf>
  </cellXfs>
  <cellStyles count="2">
    <cellStyle name="Normal" xfId="0" builtinId="0"/>
    <cellStyle name="Porcentagem" xfId="1" builtinId="5"/>
  </cellStyles>
  <dxfs count="0"/>
  <tableStyles count="0" defaultTableStyle="TableStyleMedium9" defaultPivotStyle="PivotStyleLight16"/>
  <colors>
    <mruColors>
      <color rgb="FFFFFFCC"/>
      <color rgb="FF00CC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4514850</xdr:colOff>
      <xdr:row>69</xdr:row>
      <xdr:rowOff>0</xdr:rowOff>
    </xdr:from>
    <xdr:to>
      <xdr:col>7</xdr:col>
      <xdr:colOff>676275</xdr:colOff>
      <xdr:row>76</xdr:row>
      <xdr:rowOff>85725</xdr:rowOff>
    </xdr:to>
    <xdr:sp macro="" textlink="">
      <xdr:nvSpPr>
        <xdr:cNvPr id="4" name="CaixaDeTexto 3">
          <a:extLst>
            <a:ext uri="{FF2B5EF4-FFF2-40B4-BE49-F238E27FC236}">
              <a16:creationId xmlns:a16="http://schemas.microsoft.com/office/drawing/2014/main" id="{76488620-06FE-A03B-EA12-D3C5CC1B6732}"/>
            </a:ext>
          </a:extLst>
        </xdr:cNvPr>
        <xdr:cNvSpPr txBox="1"/>
      </xdr:nvSpPr>
      <xdr:spPr>
        <a:xfrm>
          <a:off x="5895975" y="18583275"/>
          <a:ext cx="37623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endParaRPr lang="pt-BR" sz="1100">
            <a:latin typeface="Arial Narrow" panose="020B0606020202030204" pitchFamily="34" charset="0"/>
          </a:endParaRPr>
        </a:p>
        <a:p>
          <a:pPr algn="ctr"/>
          <a:r>
            <a:rPr lang="pt-BR" sz="1100">
              <a:latin typeface="Arial Narrow" panose="020B0606020202030204" pitchFamily="34" charset="0"/>
            </a:rPr>
            <a:t>__________________________</a:t>
          </a:r>
        </a:p>
        <a:p>
          <a:pPr algn="ctr"/>
          <a:r>
            <a:rPr lang="pt-BR" sz="1100" b="1">
              <a:latin typeface="Arial Narrow" panose="020B0606020202030204" pitchFamily="34" charset="0"/>
            </a:rPr>
            <a:t>XXXXXXXXXXXXXXX</a:t>
          </a:r>
        </a:p>
        <a:p>
          <a:pPr algn="ctr"/>
          <a:r>
            <a:rPr lang="pt-BR" sz="1100">
              <a:latin typeface="Arial Narrow" panose="020B0606020202030204" pitchFamily="34" charset="0"/>
            </a:rPr>
            <a:t>Responsável Técnico</a:t>
          </a:r>
        </a:p>
        <a:p>
          <a:pPr algn="ctr"/>
          <a:r>
            <a:rPr lang="pt-BR" sz="1100">
              <a:latin typeface="Arial Narrow" panose="020B0606020202030204" pitchFamily="34" charset="0"/>
            </a:rPr>
            <a:t>CREA ou CAU:</a:t>
          </a:r>
          <a:r>
            <a:rPr lang="pt-BR" sz="1100" baseline="0">
              <a:latin typeface="Arial Narrow" panose="020B0606020202030204" pitchFamily="34" charset="0"/>
            </a:rPr>
            <a:t> XXXXXXXXXXXXX</a:t>
          </a:r>
          <a:endParaRPr lang="pt-BR" sz="1100">
            <a:latin typeface="Arial Narrow" panose="020B0606020202030204" pitchFamily="34" charset="0"/>
          </a:endParaRPr>
        </a:p>
      </xdr:txBody>
    </xdr:sp>
    <xdr:clientData/>
  </xdr:twoCellAnchor>
  <xdr:twoCellAnchor>
    <xdr:from>
      <xdr:col>1</xdr:col>
      <xdr:colOff>533400</xdr:colOff>
      <xdr:row>68</xdr:row>
      <xdr:rowOff>152400</xdr:rowOff>
    </xdr:from>
    <xdr:to>
      <xdr:col>2</xdr:col>
      <xdr:colOff>3371850</xdr:colOff>
      <xdr:row>76</xdr:row>
      <xdr:rowOff>76200</xdr:rowOff>
    </xdr:to>
    <xdr:sp macro="" textlink="">
      <xdr:nvSpPr>
        <xdr:cNvPr id="6" name="CaixaDeTexto 5">
          <a:extLst>
            <a:ext uri="{FF2B5EF4-FFF2-40B4-BE49-F238E27FC236}">
              <a16:creationId xmlns:a16="http://schemas.microsoft.com/office/drawing/2014/main" id="{9B6592B8-1216-42D7-9313-B7342CA60D43}"/>
            </a:ext>
          </a:extLst>
        </xdr:cNvPr>
        <xdr:cNvSpPr txBox="1"/>
      </xdr:nvSpPr>
      <xdr:spPr>
        <a:xfrm>
          <a:off x="990600" y="18573750"/>
          <a:ext cx="37623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endParaRPr lang="pt-BR" sz="1100">
            <a:latin typeface="Arial Narrow" panose="020B0606020202030204" pitchFamily="34" charset="0"/>
          </a:endParaRPr>
        </a:p>
        <a:p>
          <a:pPr algn="ctr"/>
          <a:r>
            <a:rPr lang="pt-BR" sz="1100">
              <a:latin typeface="Arial Narrow" panose="020B0606020202030204" pitchFamily="34" charset="0"/>
            </a:rPr>
            <a:t>__________________________</a:t>
          </a:r>
        </a:p>
        <a:p>
          <a:pPr algn="ctr"/>
          <a:r>
            <a:rPr lang="pt-BR" sz="1100" b="1">
              <a:latin typeface="Arial Narrow" panose="020B0606020202030204" pitchFamily="34" charset="0"/>
            </a:rPr>
            <a:t>XXXXXXXXXXXXXXX</a:t>
          </a:r>
        </a:p>
        <a:p>
          <a:pPr algn="ctr"/>
          <a:r>
            <a:rPr lang="pt-BR" sz="1100">
              <a:latin typeface="Arial Narrow" panose="020B0606020202030204" pitchFamily="34" charset="0"/>
            </a:rPr>
            <a:t>Responsável Legal</a:t>
          </a:r>
          <a:r>
            <a:rPr lang="pt-BR" sz="1100" baseline="0">
              <a:latin typeface="Arial Narrow" panose="020B0606020202030204" pitchFamily="34" charset="0"/>
            </a:rPr>
            <a:t> Pessoa Jurídica</a:t>
          </a:r>
          <a:endParaRPr lang="pt-BR" sz="1100">
            <a:latin typeface="Arial Narrow" panose="020B0606020202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109219</xdr:colOff>
      <xdr:row>0</xdr:row>
      <xdr:rowOff>50800</xdr:rowOff>
    </xdr:from>
    <xdr:to>
      <xdr:col>14</xdr:col>
      <xdr:colOff>305892</xdr:colOff>
      <xdr:row>58</xdr:row>
      <xdr:rowOff>47680</xdr:rowOff>
    </xdr:to>
    <xdr:pic>
      <xdr:nvPicPr>
        <xdr:cNvPr id="2" name="Imagem 1">
          <a:extLst>
            <a:ext uri="{FF2B5EF4-FFF2-40B4-BE49-F238E27FC236}">
              <a16:creationId xmlns:a16="http://schemas.microsoft.com/office/drawing/2014/main" id="{652B6D76-1AFA-4779-45EF-F48214E78548}"/>
            </a:ext>
          </a:extLst>
        </xdr:cNvPr>
        <xdr:cNvPicPr>
          <a:picLocks noChangeAspect="1"/>
        </xdr:cNvPicPr>
      </xdr:nvPicPr>
      <xdr:blipFill rotWithShape="1">
        <a:blip xmlns:r="http://schemas.openxmlformats.org/officeDocument/2006/relationships" r:embed="rId1"/>
        <a:srcRect l="39588" t="15139" r="21518" b="8000"/>
        <a:stretch/>
      </xdr:blipFill>
      <xdr:spPr>
        <a:xfrm>
          <a:off x="109219" y="50800"/>
          <a:ext cx="8731073" cy="9720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076A1-2E19-4AD6-B538-FF0DBCD6CBEC}">
  <sheetPr>
    <pageSetUpPr fitToPage="1"/>
  </sheetPr>
  <dimension ref="A1:H69"/>
  <sheetViews>
    <sheetView tabSelected="1" topLeftCell="A26" zoomScaleNormal="100" workbookViewId="0">
      <selection activeCell="C76" sqref="C76"/>
    </sheetView>
  </sheetViews>
  <sheetFormatPr defaultRowHeight="12.75" x14ac:dyDescent="0.2"/>
  <cols>
    <col min="1" max="1" width="8" style="14" customWidth="1"/>
    <col min="2" max="2" width="16.1640625" style="14" customWidth="1"/>
    <col min="3" max="3" width="85.33203125" style="2" customWidth="1"/>
    <col min="4" max="4" width="8" style="19" customWidth="1"/>
    <col min="5" max="5" width="14" style="22" customWidth="1"/>
    <col min="6" max="6" width="12.83203125" style="16" customWidth="1"/>
    <col min="7" max="7" width="12.83203125" style="16" bestFit="1" customWidth="1"/>
    <col min="8" max="8" width="18.1640625" style="3" customWidth="1"/>
  </cols>
  <sheetData>
    <row r="1" spans="1:8" ht="48" customHeight="1" thickBot="1" x14ac:dyDescent="0.25">
      <c r="A1" s="165"/>
      <c r="B1" s="165"/>
      <c r="C1" s="165"/>
      <c r="D1" s="165"/>
      <c r="E1" s="165"/>
      <c r="F1" s="165"/>
      <c r="G1" s="165"/>
      <c r="H1" s="165"/>
    </row>
    <row r="2" spans="1:8" ht="16.5" thickBot="1" x14ac:dyDescent="0.25">
      <c r="A2" s="166" t="s">
        <v>39</v>
      </c>
      <c r="B2" s="167"/>
      <c r="C2" s="167"/>
      <c r="D2" s="167"/>
      <c r="E2" s="167"/>
      <c r="F2" s="167"/>
      <c r="G2" s="167"/>
      <c r="H2" s="168"/>
    </row>
    <row r="3" spans="1:8" s="1" customFormat="1" ht="15.75" x14ac:dyDescent="0.2">
      <c r="A3" s="176" t="s">
        <v>18</v>
      </c>
      <c r="B3" s="177"/>
      <c r="C3" s="177"/>
      <c r="D3" s="177"/>
      <c r="E3" s="177"/>
      <c r="F3" s="177"/>
      <c r="G3" s="177"/>
      <c r="H3" s="177"/>
    </row>
    <row r="4" spans="1:8" s="10" customFormat="1" ht="16.899999999999999" customHeight="1" x14ac:dyDescent="0.2">
      <c r="A4" s="171" t="s">
        <v>40</v>
      </c>
      <c r="B4" s="172"/>
      <c r="C4" s="172"/>
      <c r="D4" s="172"/>
      <c r="E4" s="172"/>
      <c r="F4" s="169" t="s">
        <v>52</v>
      </c>
      <c r="G4" s="170"/>
      <c r="H4" s="92">
        <f>H68</f>
        <v>112007.75</v>
      </c>
    </row>
    <row r="5" spans="1:8" s="10" customFormat="1" ht="16.899999999999999" customHeight="1" x14ac:dyDescent="0.2">
      <c r="A5" s="161" t="s">
        <v>41</v>
      </c>
      <c r="B5" s="162"/>
      <c r="C5" s="162"/>
      <c r="D5" s="162"/>
      <c r="E5" s="163"/>
      <c r="F5" s="169" t="s">
        <v>169</v>
      </c>
      <c r="G5" s="170"/>
      <c r="H5" s="146">
        <f ca="1">TODAY()</f>
        <v>44795</v>
      </c>
    </row>
    <row r="6" spans="1:8" s="10" customFormat="1" ht="16.899999999999999" customHeight="1" x14ac:dyDescent="0.2">
      <c r="A6" s="171" t="s">
        <v>139</v>
      </c>
      <c r="B6" s="172"/>
      <c r="C6" s="172"/>
      <c r="D6" s="172"/>
      <c r="E6" s="172"/>
      <c r="F6" s="175" t="s">
        <v>50</v>
      </c>
      <c r="G6" s="23">
        <v>0.3075</v>
      </c>
      <c r="H6" s="93"/>
    </row>
    <row r="7" spans="1:8" s="10" customFormat="1" ht="16.899999999999999" customHeight="1" x14ac:dyDescent="0.2">
      <c r="A7" s="171" t="s">
        <v>156</v>
      </c>
      <c r="B7" s="172"/>
      <c r="C7" s="172"/>
      <c r="D7" s="172"/>
      <c r="E7" s="172"/>
      <c r="F7" s="175"/>
      <c r="G7" s="94" t="s">
        <v>51</v>
      </c>
      <c r="H7" s="93"/>
    </row>
    <row r="8" spans="1:8" ht="2.4500000000000002" customHeight="1" x14ac:dyDescent="0.2">
      <c r="A8" s="173"/>
      <c r="B8" s="174"/>
      <c r="C8" s="174"/>
      <c r="D8" s="174"/>
      <c r="E8" s="174"/>
      <c r="F8" s="174"/>
      <c r="G8" s="174"/>
    </row>
    <row r="9" spans="1:8" s="91" customFormat="1" ht="38.25" x14ac:dyDescent="0.2">
      <c r="A9" s="4" t="s">
        <v>19</v>
      </c>
      <c r="B9" s="4" t="s">
        <v>20</v>
      </c>
      <c r="C9" s="4" t="s">
        <v>21</v>
      </c>
      <c r="D9" s="4" t="s">
        <v>22</v>
      </c>
      <c r="E9" s="20" t="s">
        <v>43</v>
      </c>
      <c r="F9" s="5" t="s">
        <v>0</v>
      </c>
      <c r="G9" s="5" t="s">
        <v>1</v>
      </c>
      <c r="H9" s="4" t="s">
        <v>2</v>
      </c>
    </row>
    <row r="10" spans="1:8" s="11" customFormat="1" ht="15" customHeight="1" x14ac:dyDescent="0.2">
      <c r="A10" s="24" t="s">
        <v>42</v>
      </c>
      <c r="B10" s="24"/>
      <c r="C10" s="25" t="s">
        <v>23</v>
      </c>
      <c r="D10" s="24"/>
      <c r="E10" s="26"/>
      <c r="F10" s="27"/>
      <c r="G10" s="27"/>
      <c r="H10" s="24"/>
    </row>
    <row r="11" spans="1:8" ht="55.5" customHeight="1" x14ac:dyDescent="0.2">
      <c r="A11" s="32" t="s">
        <v>45</v>
      </c>
      <c r="B11" s="33" t="s">
        <v>44</v>
      </c>
      <c r="C11" s="34" t="s">
        <v>170</v>
      </c>
      <c r="D11" s="33" t="s">
        <v>11</v>
      </c>
      <c r="E11" s="35">
        <f>1*2</f>
        <v>2</v>
      </c>
      <c r="F11" s="36">
        <v>206.42</v>
      </c>
      <c r="G11" s="40">
        <f>F11*(1+$G$6)</f>
        <v>269.89</v>
      </c>
      <c r="H11" s="39">
        <f>E11*G11</f>
        <v>539.78</v>
      </c>
    </row>
    <row r="12" spans="1:8" ht="15" customHeight="1" x14ac:dyDescent="0.2">
      <c r="A12" s="41" t="s">
        <v>48</v>
      </c>
      <c r="B12" s="42" t="s">
        <v>47</v>
      </c>
      <c r="C12" s="43" t="s">
        <v>46</v>
      </c>
      <c r="D12" s="44" t="s">
        <v>11</v>
      </c>
      <c r="E12" s="45">
        <f>ROUNDUP(6.35/0.25,0)*0.2*0.2</f>
        <v>1.04</v>
      </c>
      <c r="F12" s="46">
        <v>162.1</v>
      </c>
      <c r="G12" s="47">
        <f t="shared" ref="G12:G16" si="0">F12*(1+$G$6)</f>
        <v>211.95</v>
      </c>
      <c r="H12" s="48">
        <f>E12*G12</f>
        <v>220.43</v>
      </c>
    </row>
    <row r="13" spans="1:8" ht="15" customHeight="1" x14ac:dyDescent="0.2">
      <c r="A13" s="41" t="s">
        <v>56</v>
      </c>
      <c r="B13" s="42" t="s">
        <v>55</v>
      </c>
      <c r="C13" s="43" t="s">
        <v>54</v>
      </c>
      <c r="D13" s="44" t="s">
        <v>57</v>
      </c>
      <c r="E13" s="45">
        <f>6*3*0.15</f>
        <v>2.7</v>
      </c>
      <c r="F13" s="46">
        <v>110.68</v>
      </c>
      <c r="G13" s="47">
        <f t="shared" si="0"/>
        <v>144.71</v>
      </c>
      <c r="H13" s="48">
        <f>E13*G13</f>
        <v>390.72</v>
      </c>
    </row>
    <row r="14" spans="1:8" ht="15" customHeight="1" x14ac:dyDescent="0.2">
      <c r="A14" s="41" t="s">
        <v>77</v>
      </c>
      <c r="B14" s="42" t="s">
        <v>157</v>
      </c>
      <c r="C14" s="43" t="s">
        <v>158</v>
      </c>
      <c r="D14" s="44" t="s">
        <v>11</v>
      </c>
      <c r="E14" s="45">
        <v>5.75</v>
      </c>
      <c r="F14" s="46">
        <v>2.4300000000000002</v>
      </c>
      <c r="G14" s="47">
        <f t="shared" si="0"/>
        <v>3.18</v>
      </c>
      <c r="H14" s="48">
        <f>E14*G14</f>
        <v>18.29</v>
      </c>
    </row>
    <row r="15" spans="1:8" ht="25.5" x14ac:dyDescent="0.2">
      <c r="A15" s="41" t="s">
        <v>32</v>
      </c>
      <c r="B15" s="49" t="s">
        <v>64</v>
      </c>
      <c r="C15" s="50" t="s">
        <v>63</v>
      </c>
      <c r="D15" s="49" t="s">
        <v>11</v>
      </c>
      <c r="E15" s="51">
        <f>18</f>
        <v>18</v>
      </c>
      <c r="F15" s="46">
        <v>2.86</v>
      </c>
      <c r="G15" s="47">
        <f t="shared" si="0"/>
        <v>3.74</v>
      </c>
      <c r="H15" s="48">
        <f t="shared" ref="H15:H16" si="1">E15*G15</f>
        <v>67.319999999999993</v>
      </c>
    </row>
    <row r="16" spans="1:8" x14ac:dyDescent="0.2">
      <c r="A16" s="63" t="s">
        <v>159</v>
      </c>
      <c r="B16" s="102" t="s">
        <v>4</v>
      </c>
      <c r="C16" s="103" t="s">
        <v>3</v>
      </c>
      <c r="D16" s="102" t="s">
        <v>11</v>
      </c>
      <c r="E16" s="104">
        <f>E19*0.15</f>
        <v>4.3899999999999997</v>
      </c>
      <c r="F16" s="62">
        <v>11.94</v>
      </c>
      <c r="G16" s="64">
        <f t="shared" si="0"/>
        <v>15.61</v>
      </c>
      <c r="H16" s="48">
        <f t="shared" si="1"/>
        <v>68.53</v>
      </c>
    </row>
    <row r="17" spans="1:8" ht="15" customHeight="1" x14ac:dyDescent="0.2">
      <c r="A17" s="13"/>
      <c r="B17" s="13"/>
      <c r="C17" s="8" t="s">
        <v>24</v>
      </c>
      <c r="D17" s="66"/>
      <c r="E17" s="21"/>
      <c r="F17" s="15"/>
      <c r="G17" s="9"/>
      <c r="H17" s="7">
        <f>SUM(H11:H16)</f>
        <v>1305.07</v>
      </c>
    </row>
    <row r="18" spans="1:8" ht="15" customHeight="1" x14ac:dyDescent="0.2">
      <c r="A18" s="24" t="s">
        <v>53</v>
      </c>
      <c r="B18" s="24"/>
      <c r="C18" s="25" t="s">
        <v>107</v>
      </c>
      <c r="D18" s="24"/>
      <c r="E18" s="26"/>
      <c r="F18" s="27"/>
      <c r="G18" s="27"/>
      <c r="H18" s="24"/>
    </row>
    <row r="19" spans="1:8" x14ac:dyDescent="0.2">
      <c r="A19" s="32" t="s">
        <v>78</v>
      </c>
      <c r="B19" s="33" t="s">
        <v>66</v>
      </c>
      <c r="C19" s="34" t="s">
        <v>65</v>
      </c>
      <c r="D19" s="33" t="s">
        <v>12</v>
      </c>
      <c r="E19" s="35">
        <f>4.57*2+6.5+2.15*3+2.5+4.65</f>
        <v>29.24</v>
      </c>
      <c r="F19" s="36">
        <v>11.15</v>
      </c>
      <c r="G19" s="40">
        <f>F19*(1+$G$6)</f>
        <v>14.58</v>
      </c>
      <c r="H19" s="39">
        <f>E19*G19</f>
        <v>426.32</v>
      </c>
    </row>
    <row r="20" spans="1:8" x14ac:dyDescent="0.2">
      <c r="A20" s="41" t="s">
        <v>79</v>
      </c>
      <c r="B20" s="44" t="s">
        <v>62</v>
      </c>
      <c r="C20" s="43" t="s">
        <v>61</v>
      </c>
      <c r="D20" s="44" t="s">
        <v>60</v>
      </c>
      <c r="E20" s="45">
        <v>356.12</v>
      </c>
      <c r="F20" s="46">
        <v>13.55</v>
      </c>
      <c r="G20" s="47">
        <f t="shared" ref="G20:G24" si="2">F20*(1+$G$6)</f>
        <v>17.72</v>
      </c>
      <c r="H20" s="48">
        <f t="shared" ref="H20:H23" si="3">E20*G20</f>
        <v>6310.45</v>
      </c>
    </row>
    <row r="21" spans="1:8" x14ac:dyDescent="0.2">
      <c r="A21" s="41" t="s">
        <v>80</v>
      </c>
      <c r="B21" s="44" t="s">
        <v>59</v>
      </c>
      <c r="C21" s="43" t="s">
        <v>58</v>
      </c>
      <c r="D21" s="44" t="s">
        <v>60</v>
      </c>
      <c r="E21" s="45">
        <v>157.97999999999999</v>
      </c>
      <c r="F21" s="46">
        <v>12.35</v>
      </c>
      <c r="G21" s="47">
        <f t="shared" si="2"/>
        <v>16.149999999999999</v>
      </c>
      <c r="H21" s="48">
        <f t="shared" si="3"/>
        <v>2551.38</v>
      </c>
    </row>
    <row r="22" spans="1:8" ht="28.15" customHeight="1" x14ac:dyDescent="0.2">
      <c r="A22" s="41" t="s">
        <v>81</v>
      </c>
      <c r="B22" s="44" t="s">
        <v>106</v>
      </c>
      <c r="C22" s="53" t="s">
        <v>105</v>
      </c>
      <c r="D22" s="54" t="s">
        <v>57</v>
      </c>
      <c r="E22" s="55">
        <f>6*0.8*0.8</f>
        <v>3.84</v>
      </c>
      <c r="F22" s="46">
        <v>3372.35</v>
      </c>
      <c r="G22" s="47">
        <f t="shared" si="2"/>
        <v>4409.3500000000004</v>
      </c>
      <c r="H22" s="48">
        <f t="shared" si="3"/>
        <v>16931.900000000001</v>
      </c>
    </row>
    <row r="23" spans="1:8" x14ac:dyDescent="0.2">
      <c r="A23" s="41" t="s">
        <v>119</v>
      </c>
      <c r="B23" s="44" t="s">
        <v>109</v>
      </c>
      <c r="C23" s="53" t="s">
        <v>108</v>
      </c>
      <c r="D23" s="54" t="s">
        <v>49</v>
      </c>
      <c r="E23" s="55">
        <f>E39</f>
        <v>34.15</v>
      </c>
      <c r="F23" s="46">
        <v>161.58000000000001</v>
      </c>
      <c r="G23" s="47">
        <f t="shared" si="2"/>
        <v>211.27</v>
      </c>
      <c r="H23" s="48">
        <f t="shared" si="3"/>
        <v>7214.87</v>
      </c>
    </row>
    <row r="24" spans="1:8" x14ac:dyDescent="0.2">
      <c r="A24" s="37" t="s">
        <v>151</v>
      </c>
      <c r="B24" s="107" t="s">
        <v>152</v>
      </c>
      <c r="C24" s="108" t="s">
        <v>150</v>
      </c>
      <c r="D24" s="109" t="s">
        <v>148</v>
      </c>
      <c r="E24" s="110">
        <v>8</v>
      </c>
      <c r="F24" s="38">
        <v>14.47</v>
      </c>
      <c r="G24" s="111">
        <f t="shared" si="2"/>
        <v>18.920000000000002</v>
      </c>
      <c r="H24" s="112">
        <f>E24*G24</f>
        <v>151.36000000000001</v>
      </c>
    </row>
    <row r="25" spans="1:8" x14ac:dyDescent="0.2">
      <c r="A25" s="74"/>
      <c r="B25" s="12"/>
      <c r="C25" s="6" t="s">
        <v>24</v>
      </c>
      <c r="D25" s="17"/>
      <c r="E25" s="28"/>
      <c r="F25" s="29"/>
      <c r="G25" s="30"/>
      <c r="H25" s="31">
        <f>SUM(H19:H24)</f>
        <v>33586.28</v>
      </c>
    </row>
    <row r="26" spans="1:8" x14ac:dyDescent="0.2">
      <c r="A26" s="24" t="s">
        <v>114</v>
      </c>
      <c r="B26" s="24"/>
      <c r="C26" s="25" t="s">
        <v>26</v>
      </c>
      <c r="D26" s="24"/>
      <c r="E26" s="26"/>
      <c r="F26" s="27"/>
      <c r="G26" s="27"/>
      <c r="H26" s="24"/>
    </row>
    <row r="27" spans="1:8" ht="27" customHeight="1" x14ac:dyDescent="0.2">
      <c r="A27" s="32" t="s">
        <v>115</v>
      </c>
      <c r="B27" s="33" t="s">
        <v>72</v>
      </c>
      <c r="C27" s="34" t="s">
        <v>71</v>
      </c>
      <c r="D27" s="33" t="s">
        <v>11</v>
      </c>
      <c r="E27" s="35">
        <f>E19*2.8</f>
        <v>81.87</v>
      </c>
      <c r="F27" s="36">
        <v>60.01</v>
      </c>
      <c r="G27" s="40">
        <f>F27*(1+$G$6)</f>
        <v>78.459999999999994</v>
      </c>
      <c r="H27" s="39">
        <f>E27*G27</f>
        <v>6423.52</v>
      </c>
    </row>
    <row r="28" spans="1:8" ht="27.6" customHeight="1" x14ac:dyDescent="0.2">
      <c r="A28" s="41" t="s">
        <v>116</v>
      </c>
      <c r="B28" s="44" t="s">
        <v>68</v>
      </c>
      <c r="C28" s="43" t="s">
        <v>67</v>
      </c>
      <c r="D28" s="44" t="s">
        <v>11</v>
      </c>
      <c r="E28" s="45">
        <f>E27*1.8</f>
        <v>147.37</v>
      </c>
      <c r="F28" s="46">
        <v>10.6</v>
      </c>
      <c r="G28" s="47">
        <f t="shared" ref="G28:G31" si="4">F28*(1+$G$6)</f>
        <v>13.86</v>
      </c>
      <c r="H28" s="48">
        <f t="shared" ref="H28:H31" si="5">E28*G28</f>
        <v>2042.55</v>
      </c>
    </row>
    <row r="29" spans="1:8" ht="38.25" x14ac:dyDescent="0.2">
      <c r="A29" s="41" t="s">
        <v>117</v>
      </c>
      <c r="B29" s="44" t="s">
        <v>74</v>
      </c>
      <c r="C29" s="43" t="s">
        <v>73</v>
      </c>
      <c r="D29" s="44" t="s">
        <v>11</v>
      </c>
      <c r="E29" s="45">
        <f>E27</f>
        <v>81.87</v>
      </c>
      <c r="F29" s="46">
        <v>27.26</v>
      </c>
      <c r="G29" s="47">
        <f t="shared" si="4"/>
        <v>35.64</v>
      </c>
      <c r="H29" s="48">
        <f t="shared" si="5"/>
        <v>2917.85</v>
      </c>
    </row>
    <row r="30" spans="1:8" ht="25.5" x14ac:dyDescent="0.2">
      <c r="A30" s="41" t="s">
        <v>118</v>
      </c>
      <c r="B30" s="46" t="s">
        <v>154</v>
      </c>
      <c r="C30" s="43" t="s">
        <v>153</v>
      </c>
      <c r="D30" s="44" t="s">
        <v>11</v>
      </c>
      <c r="E30" s="45">
        <f>2*16.72</f>
        <v>33.44</v>
      </c>
      <c r="F30" s="46">
        <v>5.27</v>
      </c>
      <c r="G30" s="47">
        <f t="shared" ref="G30" si="6">F30*(1+$G$6)</f>
        <v>6.89</v>
      </c>
      <c r="H30" s="48">
        <f t="shared" ref="H30" si="7">E30*G30</f>
        <v>230.4</v>
      </c>
    </row>
    <row r="31" spans="1:8" x14ac:dyDescent="0.2">
      <c r="A31" s="113" t="s">
        <v>155</v>
      </c>
      <c r="B31" s="56" t="s">
        <v>70</v>
      </c>
      <c r="C31" s="114" t="s">
        <v>69</v>
      </c>
      <c r="D31" s="56" t="s">
        <v>11</v>
      </c>
      <c r="E31" s="115">
        <f>(4.57*2+6.5+2.15*3)*2.8</f>
        <v>61.85</v>
      </c>
      <c r="F31" s="57">
        <v>19.510000000000002</v>
      </c>
      <c r="G31" s="58">
        <f t="shared" si="4"/>
        <v>25.51</v>
      </c>
      <c r="H31" s="116">
        <f t="shared" si="5"/>
        <v>1577.79</v>
      </c>
    </row>
    <row r="32" spans="1:8" x14ac:dyDescent="0.2">
      <c r="A32" s="13"/>
      <c r="B32" s="13"/>
      <c r="C32" s="8" t="s">
        <v>24</v>
      </c>
      <c r="D32" s="66"/>
      <c r="E32" s="21"/>
      <c r="F32" s="15"/>
      <c r="G32" s="9"/>
      <c r="H32" s="7">
        <f>SUM(H27:H31)</f>
        <v>13192.11</v>
      </c>
    </row>
    <row r="33" spans="1:8" x14ac:dyDescent="0.2">
      <c r="A33" s="76" t="s">
        <v>120</v>
      </c>
      <c r="B33" s="76"/>
      <c r="C33" s="77" t="s">
        <v>90</v>
      </c>
      <c r="D33" s="76"/>
      <c r="E33" s="78"/>
      <c r="F33" s="79"/>
      <c r="G33" s="79"/>
      <c r="H33" s="76"/>
    </row>
    <row r="34" spans="1:8" ht="25.5" x14ac:dyDescent="0.2">
      <c r="A34" s="67" t="s">
        <v>121</v>
      </c>
      <c r="B34" s="68" t="s">
        <v>92</v>
      </c>
      <c r="C34" s="69" t="s">
        <v>91</v>
      </c>
      <c r="D34" s="68" t="s">
        <v>15</v>
      </c>
      <c r="E34" s="70">
        <v>1</v>
      </c>
      <c r="F34" s="71">
        <v>632.16</v>
      </c>
      <c r="G34" s="72">
        <f>F34*(1+$G$6)</f>
        <v>826.55</v>
      </c>
      <c r="H34" s="73">
        <f>E34*G34</f>
        <v>826.55</v>
      </c>
    </row>
    <row r="35" spans="1:8" ht="25.5" x14ac:dyDescent="0.2">
      <c r="A35" s="41" t="s">
        <v>122</v>
      </c>
      <c r="B35" s="44" t="s">
        <v>94</v>
      </c>
      <c r="C35" s="43" t="s">
        <v>93</v>
      </c>
      <c r="D35" s="44" t="s">
        <v>11</v>
      </c>
      <c r="E35" s="45">
        <f>1.5*0.6</f>
        <v>0.9</v>
      </c>
      <c r="F35" s="46">
        <v>414.92</v>
      </c>
      <c r="G35" s="47">
        <f>F35*(1+$G$6)</f>
        <v>542.51</v>
      </c>
      <c r="H35" s="48">
        <f t="shared" ref="H35:H36" si="8">E35*G35</f>
        <v>488.26</v>
      </c>
    </row>
    <row r="36" spans="1:8" x14ac:dyDescent="0.2">
      <c r="A36" s="63" t="s">
        <v>123</v>
      </c>
      <c r="B36" s="59" t="s">
        <v>6</v>
      </c>
      <c r="C36" s="60" t="s">
        <v>95</v>
      </c>
      <c r="D36" s="59" t="s">
        <v>11</v>
      </c>
      <c r="E36" s="61">
        <v>1.5</v>
      </c>
      <c r="F36" s="62">
        <f>3986.86/(1.8*2.1)</f>
        <v>1054.72</v>
      </c>
      <c r="G36" s="64">
        <f>F36*(1+$G$6)</f>
        <v>1379.05</v>
      </c>
      <c r="H36" s="65">
        <f t="shared" si="8"/>
        <v>2068.58</v>
      </c>
    </row>
    <row r="37" spans="1:8" ht="15" customHeight="1" x14ac:dyDescent="0.2">
      <c r="A37" s="13"/>
      <c r="B37" s="13"/>
      <c r="C37" s="8" t="s">
        <v>24</v>
      </c>
      <c r="D37" s="66"/>
      <c r="E37" s="21"/>
      <c r="F37" s="15"/>
      <c r="G37" s="9"/>
      <c r="H37" s="7">
        <f>SUM(H34:H36)</f>
        <v>3383.39</v>
      </c>
    </row>
    <row r="38" spans="1:8" ht="15" customHeight="1" x14ac:dyDescent="0.2">
      <c r="A38" s="76" t="s">
        <v>125</v>
      </c>
      <c r="B38" s="76"/>
      <c r="C38" s="77" t="s">
        <v>25</v>
      </c>
      <c r="D38" s="76"/>
      <c r="E38" s="78"/>
      <c r="F38" s="79"/>
      <c r="G38" s="79"/>
      <c r="H38" s="76"/>
    </row>
    <row r="39" spans="1:8" x14ac:dyDescent="0.2">
      <c r="A39" s="32" t="s">
        <v>96</v>
      </c>
      <c r="B39" s="33" t="s">
        <v>83</v>
      </c>
      <c r="C39" s="34" t="s">
        <v>82</v>
      </c>
      <c r="D39" s="33" t="s">
        <v>49</v>
      </c>
      <c r="E39" s="35">
        <f>E45</f>
        <v>34.15</v>
      </c>
      <c r="F39" s="36">
        <v>74.37</v>
      </c>
      <c r="G39" s="40">
        <f>F39*(1+$G$6)</f>
        <v>97.24</v>
      </c>
      <c r="H39" s="39">
        <f>E39*G39</f>
        <v>3320.75</v>
      </c>
    </row>
    <row r="40" spans="1:8" x14ac:dyDescent="0.2">
      <c r="A40" s="41" t="s">
        <v>97</v>
      </c>
      <c r="B40" s="44" t="s">
        <v>85</v>
      </c>
      <c r="C40" s="43" t="s">
        <v>84</v>
      </c>
      <c r="D40" s="44" t="s">
        <v>11</v>
      </c>
      <c r="E40" s="45">
        <f>E39</f>
        <v>34.15</v>
      </c>
      <c r="F40" s="46">
        <v>27.1</v>
      </c>
      <c r="G40" s="47">
        <f t="shared" ref="G40:G42" si="9">F40*(1+$G$6)</f>
        <v>35.43</v>
      </c>
      <c r="H40" s="48">
        <f t="shared" ref="H40:H42" si="10">E40*G40</f>
        <v>1209.93</v>
      </c>
    </row>
    <row r="41" spans="1:8" x14ac:dyDescent="0.2">
      <c r="A41" s="41" t="s">
        <v>98</v>
      </c>
      <c r="B41" s="44" t="s">
        <v>87</v>
      </c>
      <c r="C41" s="43" t="s">
        <v>86</v>
      </c>
      <c r="D41" s="44" t="s">
        <v>12</v>
      </c>
      <c r="E41" s="45">
        <f>6.5+2.5</f>
        <v>9</v>
      </c>
      <c r="F41" s="46">
        <v>45.71</v>
      </c>
      <c r="G41" s="47">
        <f t="shared" si="9"/>
        <v>59.77</v>
      </c>
      <c r="H41" s="48">
        <f t="shared" si="10"/>
        <v>537.92999999999995</v>
      </c>
    </row>
    <row r="42" spans="1:8" ht="25.5" x14ac:dyDescent="0.2">
      <c r="A42" s="41" t="s">
        <v>124</v>
      </c>
      <c r="B42" s="44" t="s">
        <v>113</v>
      </c>
      <c r="C42" s="43" t="s">
        <v>89</v>
      </c>
      <c r="D42" s="44" t="s">
        <v>88</v>
      </c>
      <c r="E42" s="45">
        <f>E41</f>
        <v>9</v>
      </c>
      <c r="F42" s="46">
        <v>42.06</v>
      </c>
      <c r="G42" s="47">
        <f t="shared" si="9"/>
        <v>54.99</v>
      </c>
      <c r="H42" s="48">
        <f t="shared" si="10"/>
        <v>494.91</v>
      </c>
    </row>
    <row r="43" spans="1:8" ht="15" customHeight="1" x14ac:dyDescent="0.2">
      <c r="A43" s="75"/>
      <c r="B43" s="13"/>
      <c r="C43" s="8" t="s">
        <v>24</v>
      </c>
      <c r="D43" s="18"/>
      <c r="E43" s="21"/>
      <c r="F43" s="15"/>
      <c r="G43" s="9"/>
      <c r="H43" s="7">
        <f>SUM(H39:H42)</f>
        <v>5563.52</v>
      </c>
    </row>
    <row r="44" spans="1:8" ht="15" customHeight="1" x14ac:dyDescent="0.2">
      <c r="A44" s="24" t="s">
        <v>126</v>
      </c>
      <c r="B44" s="24"/>
      <c r="C44" s="25" t="s">
        <v>27</v>
      </c>
      <c r="D44" s="24"/>
      <c r="E44" s="26"/>
      <c r="F44" s="27"/>
      <c r="G44" s="27"/>
      <c r="H44" s="24"/>
    </row>
    <row r="45" spans="1:8" x14ac:dyDescent="0.2">
      <c r="A45" s="80" t="s">
        <v>99</v>
      </c>
      <c r="B45" s="81" t="s">
        <v>76</v>
      </c>
      <c r="C45" s="34" t="s">
        <v>75</v>
      </c>
      <c r="D45" s="81" t="s">
        <v>11</v>
      </c>
      <c r="E45" s="82">
        <f>E47</f>
        <v>34.15</v>
      </c>
      <c r="F45" s="36">
        <v>32.1</v>
      </c>
      <c r="G45" s="40">
        <f t="shared" ref="G45:G55" si="11">F45*(1+$G$6)</f>
        <v>41.97</v>
      </c>
      <c r="H45" s="83">
        <f>E45*G45</f>
        <v>1433.28</v>
      </c>
    </row>
    <row r="46" spans="1:8" ht="25.5" x14ac:dyDescent="0.2">
      <c r="A46" s="84" t="s">
        <v>100</v>
      </c>
      <c r="B46" s="49" t="s">
        <v>28</v>
      </c>
      <c r="C46" s="43" t="s">
        <v>29</v>
      </c>
      <c r="D46" s="49" t="s">
        <v>11</v>
      </c>
      <c r="E46" s="51">
        <f>1</f>
        <v>1</v>
      </c>
      <c r="F46" s="46">
        <v>80.47</v>
      </c>
      <c r="G46" s="47">
        <f t="shared" si="11"/>
        <v>105.21</v>
      </c>
      <c r="H46" s="52">
        <f t="shared" ref="H46:H55" si="12">E46*G46</f>
        <v>105.21</v>
      </c>
    </row>
    <row r="47" spans="1:8" ht="51" x14ac:dyDescent="0.2">
      <c r="A47" s="84" t="s">
        <v>101</v>
      </c>
      <c r="B47" s="49" t="s">
        <v>33</v>
      </c>
      <c r="C47" s="43" t="s">
        <v>34</v>
      </c>
      <c r="D47" s="49" t="s">
        <v>11</v>
      </c>
      <c r="E47" s="51">
        <v>34.15</v>
      </c>
      <c r="F47" s="46">
        <v>61.42</v>
      </c>
      <c r="G47" s="47">
        <f t="shared" si="11"/>
        <v>80.31</v>
      </c>
      <c r="H47" s="52">
        <f t="shared" si="12"/>
        <v>2742.59</v>
      </c>
    </row>
    <row r="48" spans="1:8" ht="15" customHeight="1" x14ac:dyDescent="0.2">
      <c r="A48" s="84" t="s">
        <v>102</v>
      </c>
      <c r="B48" s="85" t="s">
        <v>31</v>
      </c>
      <c r="C48" s="43" t="s">
        <v>30</v>
      </c>
      <c r="D48" s="49" t="s">
        <v>11</v>
      </c>
      <c r="E48" s="51">
        <f>158.1*3.3+16.61*2+2.7-12.35*0.9+26+1.6*11.5</f>
        <v>590.94000000000005</v>
      </c>
      <c r="F48" s="46">
        <v>10.210000000000001</v>
      </c>
      <c r="G48" s="47">
        <f t="shared" si="11"/>
        <v>13.35</v>
      </c>
      <c r="H48" s="52">
        <f t="shared" si="12"/>
        <v>7889.05</v>
      </c>
    </row>
    <row r="49" spans="1:8" ht="15" customHeight="1" x14ac:dyDescent="0.2">
      <c r="A49" s="84" t="s">
        <v>127</v>
      </c>
      <c r="B49" s="85" t="s">
        <v>6</v>
      </c>
      <c r="C49" s="43" t="s">
        <v>142</v>
      </c>
      <c r="D49" s="49" t="s">
        <v>11</v>
      </c>
      <c r="E49" s="51">
        <f>6.95*3</f>
        <v>20.85</v>
      </c>
      <c r="F49" s="46">
        <f>Planilha1!E7</f>
        <v>34.700000000000003</v>
      </c>
      <c r="G49" s="47">
        <f t="shared" ref="G49" si="13">F49*(1+$G$6)</f>
        <v>45.37</v>
      </c>
      <c r="H49" s="52">
        <f t="shared" ref="H49" si="14">E49*G49</f>
        <v>945.96</v>
      </c>
    </row>
    <row r="50" spans="1:8" s="1" customFormat="1" ht="25.5" x14ac:dyDescent="0.2">
      <c r="A50" s="84" t="s">
        <v>128</v>
      </c>
      <c r="B50" s="49" t="s">
        <v>36</v>
      </c>
      <c r="C50" s="50" t="s">
        <v>35</v>
      </c>
      <c r="D50" s="49" t="s">
        <v>11</v>
      </c>
      <c r="E50" s="51">
        <f>26+1.6*11.5</f>
        <v>44.4</v>
      </c>
      <c r="F50" s="46">
        <v>13.39</v>
      </c>
      <c r="G50" s="47">
        <f t="shared" si="11"/>
        <v>17.510000000000002</v>
      </c>
      <c r="H50" s="52">
        <f t="shared" si="12"/>
        <v>777.44</v>
      </c>
    </row>
    <row r="51" spans="1:8" ht="15" customHeight="1" x14ac:dyDescent="0.2">
      <c r="A51" s="84" t="s">
        <v>129</v>
      </c>
      <c r="B51" s="85" t="s">
        <v>10</v>
      </c>
      <c r="C51" s="43" t="s">
        <v>9</v>
      </c>
      <c r="D51" s="49" t="s">
        <v>11</v>
      </c>
      <c r="E51" s="51">
        <f>(22.3+20)*5</f>
        <v>211.5</v>
      </c>
      <c r="F51" s="46">
        <v>7.52</v>
      </c>
      <c r="G51" s="47">
        <f t="shared" si="11"/>
        <v>9.83</v>
      </c>
      <c r="H51" s="52">
        <f t="shared" si="12"/>
        <v>2079.0500000000002</v>
      </c>
    </row>
    <row r="52" spans="1:8" ht="15" customHeight="1" x14ac:dyDescent="0.2">
      <c r="A52" s="84" t="s">
        <v>130</v>
      </c>
      <c r="B52" s="85" t="s">
        <v>7</v>
      </c>
      <c r="C52" s="43" t="s">
        <v>8</v>
      </c>
      <c r="D52" s="49" t="s">
        <v>12</v>
      </c>
      <c r="E52" s="51">
        <v>2.1</v>
      </c>
      <c r="F52" s="46">
        <v>56.89</v>
      </c>
      <c r="G52" s="47">
        <f t="shared" si="11"/>
        <v>74.38</v>
      </c>
      <c r="H52" s="52">
        <f t="shared" si="12"/>
        <v>156.19999999999999</v>
      </c>
    </row>
    <row r="53" spans="1:8" ht="28.15" customHeight="1" x14ac:dyDescent="0.2">
      <c r="A53" s="84" t="s">
        <v>131</v>
      </c>
      <c r="B53" s="49" t="s">
        <v>38</v>
      </c>
      <c r="C53" s="43" t="s">
        <v>37</v>
      </c>
      <c r="D53" s="49" t="s">
        <v>11</v>
      </c>
      <c r="E53" s="51">
        <f>26*3</f>
        <v>78</v>
      </c>
      <c r="F53" s="46">
        <v>3.75</v>
      </c>
      <c r="G53" s="47">
        <f t="shared" si="11"/>
        <v>4.9000000000000004</v>
      </c>
      <c r="H53" s="52">
        <f t="shared" si="12"/>
        <v>382.2</v>
      </c>
    </row>
    <row r="54" spans="1:8" s="1" customFormat="1" ht="25.5" x14ac:dyDescent="0.2">
      <c r="A54" s="84" t="s">
        <v>132</v>
      </c>
      <c r="B54" s="49" t="s">
        <v>14</v>
      </c>
      <c r="C54" s="50" t="s">
        <v>13</v>
      </c>
      <c r="D54" s="49" t="s">
        <v>15</v>
      </c>
      <c r="E54" s="51">
        <v>1</v>
      </c>
      <c r="F54" s="46">
        <v>35.369999999999997</v>
      </c>
      <c r="G54" s="47">
        <f t="shared" si="11"/>
        <v>46.25</v>
      </c>
      <c r="H54" s="52">
        <f t="shared" si="12"/>
        <v>46.25</v>
      </c>
    </row>
    <row r="55" spans="1:8" s="1" customFormat="1" ht="24" customHeight="1" x14ac:dyDescent="0.2">
      <c r="A55" s="84" t="s">
        <v>141</v>
      </c>
      <c r="B55" s="102" t="s">
        <v>17</v>
      </c>
      <c r="C55" s="103" t="s">
        <v>16</v>
      </c>
      <c r="D55" s="102" t="s">
        <v>15</v>
      </c>
      <c r="E55" s="104">
        <v>1</v>
      </c>
      <c r="F55" s="62">
        <v>61.14</v>
      </c>
      <c r="G55" s="64">
        <f t="shared" si="11"/>
        <v>79.94</v>
      </c>
      <c r="H55" s="105">
        <f t="shared" si="12"/>
        <v>79.94</v>
      </c>
    </row>
    <row r="56" spans="1:8" ht="15" customHeight="1" x14ac:dyDescent="0.2">
      <c r="A56" s="13"/>
      <c r="B56" s="13"/>
      <c r="C56" s="8" t="s">
        <v>24</v>
      </c>
      <c r="D56" s="66"/>
      <c r="E56" s="21"/>
      <c r="F56" s="15"/>
      <c r="G56" s="9"/>
      <c r="H56" s="7">
        <f>SUM(H45:H55)</f>
        <v>16637.169999999998</v>
      </c>
    </row>
    <row r="57" spans="1:8" ht="15" customHeight="1" x14ac:dyDescent="0.2">
      <c r="A57" s="76" t="s">
        <v>136</v>
      </c>
      <c r="B57" s="76"/>
      <c r="C57" s="77" t="s">
        <v>175</v>
      </c>
      <c r="D57" s="76"/>
      <c r="E57" s="78"/>
      <c r="F57" s="79"/>
      <c r="G57" s="79"/>
      <c r="H57" s="76"/>
    </row>
    <row r="58" spans="1:8" ht="89.25" x14ac:dyDescent="0.2">
      <c r="A58" s="154" t="s">
        <v>103</v>
      </c>
      <c r="B58" s="155" t="s">
        <v>140</v>
      </c>
      <c r="C58" s="156" t="s">
        <v>110</v>
      </c>
      <c r="D58" s="155" t="s">
        <v>15</v>
      </c>
      <c r="E58" s="157">
        <v>4</v>
      </c>
      <c r="F58" s="158">
        <v>207.58</v>
      </c>
      <c r="G58" s="159">
        <f>F58*(1+$G$6)</f>
        <v>271.41000000000003</v>
      </c>
      <c r="H58" s="160">
        <f>E58*G58</f>
        <v>1085.6400000000001</v>
      </c>
    </row>
    <row r="59" spans="1:8" ht="89.25" x14ac:dyDescent="0.2">
      <c r="A59" s="86" t="s">
        <v>104</v>
      </c>
      <c r="B59" s="87" t="s">
        <v>173</v>
      </c>
      <c r="C59" s="88" t="s">
        <v>172</v>
      </c>
      <c r="D59" s="87" t="s">
        <v>15</v>
      </c>
      <c r="E59" s="89">
        <v>5</v>
      </c>
      <c r="F59" s="71">
        <v>370.15</v>
      </c>
      <c r="G59" s="72">
        <f>F59*(1+$G$6)</f>
        <v>483.97</v>
      </c>
      <c r="H59" s="90">
        <f>E59*G59</f>
        <v>2419.85</v>
      </c>
    </row>
    <row r="60" spans="1:8" ht="38.25" x14ac:dyDescent="0.2">
      <c r="A60" s="86" t="s">
        <v>174</v>
      </c>
      <c r="B60" s="87" t="s">
        <v>177</v>
      </c>
      <c r="C60" s="88" t="s">
        <v>176</v>
      </c>
      <c r="D60" s="87" t="s">
        <v>15</v>
      </c>
      <c r="E60" s="89">
        <v>3</v>
      </c>
      <c r="F60" s="71">
        <v>235.8</v>
      </c>
      <c r="G60" s="72">
        <f>F60*(1+$G$6)</f>
        <v>308.31</v>
      </c>
      <c r="H60" s="90">
        <f>E60*G60</f>
        <v>924.93</v>
      </c>
    </row>
    <row r="61" spans="1:8" ht="16.899999999999999" customHeight="1" x14ac:dyDescent="0.2">
      <c r="A61" s="86" t="s">
        <v>178</v>
      </c>
      <c r="B61" s="49" t="s">
        <v>171</v>
      </c>
      <c r="C61" s="50" t="s">
        <v>5</v>
      </c>
      <c r="D61" s="49" t="s">
        <v>15</v>
      </c>
      <c r="E61" s="51">
        <v>6</v>
      </c>
      <c r="F61" s="46">
        <v>58</v>
      </c>
      <c r="G61" s="47">
        <f>F61*(1+$G$6)</f>
        <v>75.84</v>
      </c>
      <c r="H61" s="52">
        <f>E61*G61</f>
        <v>455.04</v>
      </c>
    </row>
    <row r="62" spans="1:8" ht="16.899999999999999" customHeight="1" x14ac:dyDescent="0.2">
      <c r="A62" s="147" t="s">
        <v>179</v>
      </c>
      <c r="B62" s="148">
        <v>97597</v>
      </c>
      <c r="C62" s="149" t="s">
        <v>180</v>
      </c>
      <c r="D62" s="49" t="s">
        <v>15</v>
      </c>
      <c r="E62" s="150">
        <v>1</v>
      </c>
      <c r="F62" s="151">
        <v>86.81</v>
      </c>
      <c r="G62" s="152">
        <f>F62*(1+$G$6)</f>
        <v>113.5</v>
      </c>
      <c r="H62" s="151">
        <f>E62*G62</f>
        <v>113.5</v>
      </c>
    </row>
    <row r="63" spans="1:8" ht="15" customHeight="1" x14ac:dyDescent="0.2">
      <c r="A63" s="13"/>
      <c r="B63" s="13"/>
      <c r="C63" s="8" t="s">
        <v>24</v>
      </c>
      <c r="D63" s="18"/>
      <c r="E63" s="21"/>
      <c r="F63" s="15"/>
      <c r="G63" s="9"/>
      <c r="H63" s="7">
        <f>SUM(H58:H62)</f>
        <v>4998.96</v>
      </c>
    </row>
    <row r="64" spans="1:8" ht="15" customHeight="1" x14ac:dyDescent="0.2">
      <c r="A64" s="76" t="s">
        <v>137</v>
      </c>
      <c r="B64" s="76"/>
      <c r="C64" s="77" t="s">
        <v>133</v>
      </c>
      <c r="D64" s="76"/>
      <c r="E64" s="78"/>
      <c r="F64" s="79"/>
      <c r="G64" s="79"/>
      <c r="H64" s="76"/>
    </row>
    <row r="65" spans="1:8" x14ac:dyDescent="0.2">
      <c r="A65" s="86" t="s">
        <v>111</v>
      </c>
      <c r="B65" s="87" t="s">
        <v>135</v>
      </c>
      <c r="C65" s="88" t="s">
        <v>160</v>
      </c>
      <c r="D65" s="87" t="s">
        <v>134</v>
      </c>
      <c r="E65" s="89">
        <v>1</v>
      </c>
      <c r="F65" s="71">
        <v>14500</v>
      </c>
      <c r="G65" s="72">
        <f>F65*(1+$G$6)</f>
        <v>18958.75</v>
      </c>
      <c r="H65" s="90">
        <f>E65*G65</f>
        <v>18958.75</v>
      </c>
    </row>
    <row r="66" spans="1:8" ht="15" customHeight="1" x14ac:dyDescent="0.2">
      <c r="A66" s="84" t="s">
        <v>112</v>
      </c>
      <c r="B66" s="49" t="s">
        <v>135</v>
      </c>
      <c r="C66" s="43" t="s">
        <v>149</v>
      </c>
      <c r="D66" s="49" t="s">
        <v>134</v>
      </c>
      <c r="E66" s="51">
        <v>1</v>
      </c>
      <c r="F66" s="46">
        <v>11000</v>
      </c>
      <c r="G66" s="72">
        <f t="shared" ref="G66" si="15">F66*(1+$G$6)</f>
        <v>14382.5</v>
      </c>
      <c r="H66" s="90">
        <f>E66*G66</f>
        <v>14382.5</v>
      </c>
    </row>
    <row r="67" spans="1:8" ht="15" customHeight="1" x14ac:dyDescent="0.2">
      <c r="A67" s="13"/>
      <c r="B67" s="13"/>
      <c r="C67" s="8" t="s">
        <v>24</v>
      </c>
      <c r="D67" s="18"/>
      <c r="E67" s="21"/>
      <c r="F67" s="15"/>
      <c r="G67" s="9"/>
      <c r="H67" s="7">
        <f>SUM(H65:H66)</f>
        <v>33341.25</v>
      </c>
    </row>
    <row r="68" spans="1:8" ht="15" customHeight="1" x14ac:dyDescent="0.2">
      <c r="A68" s="95"/>
      <c r="B68" s="95"/>
      <c r="C68" s="96" t="s">
        <v>138</v>
      </c>
      <c r="D68" s="97"/>
      <c r="E68" s="98"/>
      <c r="F68" s="99"/>
      <c r="G68" s="100"/>
      <c r="H68" s="101">
        <f>H67+H63+H56+H43+H37+H32+H25+H17</f>
        <v>112007.75</v>
      </c>
    </row>
    <row r="69" spans="1:8" ht="13.15" customHeight="1" x14ac:dyDescent="0.15">
      <c r="A69" s="164"/>
      <c r="B69" s="164"/>
      <c r="C69" s="164"/>
      <c r="D69" s="164"/>
      <c r="E69" s="164"/>
      <c r="F69" s="164"/>
      <c r="G69" s="164"/>
      <c r="H69" s="164"/>
    </row>
  </sheetData>
  <mergeCells count="12">
    <mergeCell ref="A5:E5"/>
    <mergeCell ref="A69:H69"/>
    <mergeCell ref="A1:H1"/>
    <mergeCell ref="A2:H2"/>
    <mergeCell ref="F4:G4"/>
    <mergeCell ref="A4:E4"/>
    <mergeCell ref="A8:G8"/>
    <mergeCell ref="F6:F7"/>
    <mergeCell ref="A6:E6"/>
    <mergeCell ref="A7:E7"/>
    <mergeCell ref="A3:H3"/>
    <mergeCell ref="F5:G5"/>
  </mergeCells>
  <phoneticPr fontId="1" type="noConversion"/>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9036E-332D-4FCF-90F0-8CC6D723CC3B}">
  <dimension ref="A1:G27"/>
  <sheetViews>
    <sheetView topLeftCell="A21" zoomScaleNormal="100" workbookViewId="0">
      <selection sqref="A1:G1"/>
    </sheetView>
  </sheetViews>
  <sheetFormatPr defaultRowHeight="12.75" x14ac:dyDescent="0.2"/>
  <cols>
    <col min="1" max="1" width="8" style="14" customWidth="1"/>
    <col min="2" max="2" width="60.5" style="14" customWidth="1"/>
    <col min="3" max="4" width="16.1640625" style="14" customWidth="1"/>
    <col min="5" max="5" width="15.83203125" style="2" customWidth="1"/>
    <col min="6" max="6" width="15.83203125" style="19" customWidth="1"/>
    <col min="7" max="7" width="18.1640625" style="3" customWidth="1"/>
  </cols>
  <sheetData>
    <row r="1" spans="1:7" ht="48" customHeight="1" thickBot="1" x14ac:dyDescent="0.25">
      <c r="A1" s="165"/>
      <c r="B1" s="165"/>
      <c r="C1" s="165"/>
      <c r="D1" s="165"/>
      <c r="E1" s="165"/>
      <c r="F1" s="165"/>
      <c r="G1" s="165"/>
    </row>
    <row r="2" spans="1:7" ht="16.5" thickBot="1" x14ac:dyDescent="0.25">
      <c r="A2" s="166" t="s">
        <v>165</v>
      </c>
      <c r="B2" s="167"/>
      <c r="C2" s="167"/>
      <c r="D2" s="167"/>
      <c r="E2" s="167"/>
      <c r="F2" s="167"/>
      <c r="G2" s="168"/>
    </row>
    <row r="3" spans="1:7" s="1" customFormat="1" ht="15.75" x14ac:dyDescent="0.2">
      <c r="A3" s="191" t="s">
        <v>18</v>
      </c>
      <c r="B3" s="191"/>
      <c r="C3" s="191"/>
      <c r="D3" s="191"/>
      <c r="E3" s="191"/>
      <c r="F3" s="191"/>
      <c r="G3" s="191"/>
    </row>
    <row r="4" spans="1:7" s="10" customFormat="1" ht="16.899999999999999" customHeight="1" x14ac:dyDescent="0.2">
      <c r="A4" s="171" t="s">
        <v>40</v>
      </c>
      <c r="B4" s="171"/>
      <c r="C4" s="171"/>
      <c r="D4" s="171"/>
      <c r="E4" s="171"/>
      <c r="F4" s="140" t="s">
        <v>168</v>
      </c>
      <c r="G4" s="144">
        <f>G26</f>
        <v>112007.75</v>
      </c>
    </row>
    <row r="5" spans="1:7" s="10" customFormat="1" ht="16.899999999999999" customHeight="1" x14ac:dyDescent="0.2">
      <c r="A5" s="171" t="s">
        <v>41</v>
      </c>
      <c r="B5" s="171"/>
      <c r="C5" s="171"/>
      <c r="D5" s="171"/>
      <c r="E5" s="171"/>
      <c r="F5" s="142" t="s">
        <v>169</v>
      </c>
      <c r="G5" s="141">
        <f ca="1">TODAY()</f>
        <v>44795</v>
      </c>
    </row>
    <row r="6" spans="1:7" s="10" customFormat="1" ht="16.899999999999999" customHeight="1" x14ac:dyDescent="0.2">
      <c r="A6" s="171" t="s">
        <v>139</v>
      </c>
      <c r="B6" s="171"/>
      <c r="C6" s="171"/>
      <c r="D6" s="171"/>
      <c r="E6" s="161"/>
      <c r="F6" s="196" t="s">
        <v>182</v>
      </c>
      <c r="G6" s="143">
        <f>'Planilha Orçamentária'!G6</f>
        <v>0.3075</v>
      </c>
    </row>
    <row r="7" spans="1:7" ht="15" customHeight="1" thickBot="1" x14ac:dyDescent="0.25">
      <c r="A7" s="194" t="s">
        <v>181</v>
      </c>
      <c r="B7" s="195"/>
      <c r="C7" s="195"/>
      <c r="D7" s="195"/>
      <c r="E7" s="195"/>
      <c r="F7" s="197"/>
      <c r="G7" s="153" t="str">
        <f>'Planilha Orçamentária'!G7</f>
        <v>ISS = 5%</v>
      </c>
    </row>
    <row r="8" spans="1:7" s="91" customFormat="1" ht="13.5" thickBot="1" x14ac:dyDescent="0.25">
      <c r="A8" s="117" t="s">
        <v>19</v>
      </c>
      <c r="B8" s="120" t="s">
        <v>161</v>
      </c>
      <c r="C8" s="192" t="s">
        <v>162</v>
      </c>
      <c r="D8" s="193"/>
      <c r="E8" s="117" t="s">
        <v>163</v>
      </c>
      <c r="F8" s="117" t="s">
        <v>164</v>
      </c>
      <c r="G8" s="117" t="s">
        <v>138</v>
      </c>
    </row>
    <row r="9" spans="1:7" s="11" customFormat="1" ht="15" customHeight="1" x14ac:dyDescent="0.2">
      <c r="A9" s="181" t="s">
        <v>42</v>
      </c>
      <c r="B9" s="179" t="str">
        <f>'Planilha Orçamentária'!C10</f>
        <v>SERVIÇOS PRELIMINARES</v>
      </c>
      <c r="C9" s="145" t="s">
        <v>166</v>
      </c>
      <c r="D9" s="135">
        <f>D10/D26</f>
        <v>1.17E-2</v>
      </c>
      <c r="E9" s="136">
        <v>0.8</v>
      </c>
      <c r="F9" s="136">
        <v>0.2</v>
      </c>
      <c r="G9" s="128">
        <f t="shared" ref="G9:G24" si="0">SUM(E9:F9)</f>
        <v>1</v>
      </c>
    </row>
    <row r="10" spans="1:7" s="11" customFormat="1" ht="15" customHeight="1" x14ac:dyDescent="0.2">
      <c r="A10" s="182"/>
      <c r="B10" s="180"/>
      <c r="C10" s="122" t="s">
        <v>167</v>
      </c>
      <c r="D10" s="123">
        <f>'Planilha Orçamentária'!H17</f>
        <v>1305.07</v>
      </c>
      <c r="E10" s="137">
        <f>E9*$D$10</f>
        <v>1044.06</v>
      </c>
      <c r="F10" s="137">
        <f>F9*$D$10</f>
        <v>261.01</v>
      </c>
      <c r="G10" s="119">
        <f t="shared" si="0"/>
        <v>1305.07</v>
      </c>
    </row>
    <row r="11" spans="1:7" ht="15" customHeight="1" x14ac:dyDescent="0.2">
      <c r="A11" s="183" t="s">
        <v>53</v>
      </c>
      <c r="B11" s="184" t="str">
        <f>'Planilha Orçamentária'!C18</f>
        <v>FUNDAÇÃO E SUPERESTRUTURA</v>
      </c>
      <c r="C11" s="145" t="s">
        <v>166</v>
      </c>
      <c r="D11" s="121">
        <f>D12/D26</f>
        <v>0.2999</v>
      </c>
      <c r="E11" s="138">
        <v>0.8</v>
      </c>
      <c r="F11" s="138">
        <v>0.2</v>
      </c>
      <c r="G11" s="118">
        <f t="shared" si="0"/>
        <v>1</v>
      </c>
    </row>
    <row r="12" spans="1:7" ht="15" customHeight="1" x14ac:dyDescent="0.2">
      <c r="A12" s="182"/>
      <c r="B12" s="180"/>
      <c r="C12" s="122" t="s">
        <v>167</v>
      </c>
      <c r="D12" s="123">
        <f>'Planilha Orçamentária'!H25</f>
        <v>33586.28</v>
      </c>
      <c r="E12" s="137">
        <f>E11*$D$12</f>
        <v>26869.02</v>
      </c>
      <c r="F12" s="137">
        <f>F11*$D$12</f>
        <v>6717.26</v>
      </c>
      <c r="G12" s="119">
        <f t="shared" si="0"/>
        <v>33586.28</v>
      </c>
    </row>
    <row r="13" spans="1:7" x14ac:dyDescent="0.2">
      <c r="A13" s="183" t="s">
        <v>114</v>
      </c>
      <c r="B13" s="184" t="str">
        <f>'Planilha Orçamentária'!C26</f>
        <v>ALVENARIA</v>
      </c>
      <c r="C13" s="145" t="s">
        <v>166</v>
      </c>
      <c r="D13" s="121">
        <f>D14/D26</f>
        <v>0.1178</v>
      </c>
      <c r="E13" s="138">
        <v>0.8</v>
      </c>
      <c r="F13" s="138">
        <v>0.2</v>
      </c>
      <c r="G13" s="118">
        <f t="shared" si="0"/>
        <v>1</v>
      </c>
    </row>
    <row r="14" spans="1:7" x14ac:dyDescent="0.2">
      <c r="A14" s="182"/>
      <c r="B14" s="180"/>
      <c r="C14" s="122" t="s">
        <v>167</v>
      </c>
      <c r="D14" s="123">
        <f>'Planilha Orçamentária'!H32</f>
        <v>13192.11</v>
      </c>
      <c r="E14" s="137">
        <f>E13*$D$14</f>
        <v>10553.69</v>
      </c>
      <c r="F14" s="137">
        <f>F13*$D$14</f>
        <v>2638.42</v>
      </c>
      <c r="G14" s="119">
        <f t="shared" si="0"/>
        <v>13192.11</v>
      </c>
    </row>
    <row r="15" spans="1:7" x14ac:dyDescent="0.2">
      <c r="A15" s="183" t="s">
        <v>120</v>
      </c>
      <c r="B15" s="184" t="str">
        <f>'Planilha Orçamentária'!C33</f>
        <v>PORTAS E JANELAS</v>
      </c>
      <c r="C15" s="145" t="s">
        <v>166</v>
      </c>
      <c r="D15" s="121">
        <f>D16/D26</f>
        <v>3.0200000000000001E-2</v>
      </c>
      <c r="E15" s="138"/>
      <c r="F15" s="138">
        <v>1</v>
      </c>
      <c r="G15" s="118">
        <f t="shared" si="0"/>
        <v>1</v>
      </c>
    </row>
    <row r="16" spans="1:7" x14ac:dyDescent="0.2">
      <c r="A16" s="182"/>
      <c r="B16" s="180"/>
      <c r="C16" s="122" t="s">
        <v>167</v>
      </c>
      <c r="D16" s="123">
        <f>'Planilha Orçamentária'!H37</f>
        <v>3383.39</v>
      </c>
      <c r="E16" s="137">
        <f>E15*$D$16</f>
        <v>0</v>
      </c>
      <c r="F16" s="137">
        <f>F15*$D$16</f>
        <v>3383.39</v>
      </c>
      <c r="G16" s="119">
        <f t="shared" si="0"/>
        <v>3383.39</v>
      </c>
    </row>
    <row r="17" spans="1:7" ht="15" customHeight="1" x14ac:dyDescent="0.2">
      <c r="A17" s="183" t="s">
        <v>125</v>
      </c>
      <c r="B17" s="184" t="str">
        <f>'Planilha Orçamentária'!C38</f>
        <v>COBERTURA</v>
      </c>
      <c r="C17" s="145" t="s">
        <v>166</v>
      </c>
      <c r="D17" s="121">
        <f>D18/D26</f>
        <v>4.9700000000000001E-2</v>
      </c>
      <c r="E17" s="138"/>
      <c r="F17" s="138">
        <v>1</v>
      </c>
      <c r="G17" s="118">
        <f t="shared" si="0"/>
        <v>1</v>
      </c>
    </row>
    <row r="18" spans="1:7" ht="15" customHeight="1" x14ac:dyDescent="0.2">
      <c r="A18" s="182"/>
      <c r="B18" s="180"/>
      <c r="C18" s="122" t="s">
        <v>167</v>
      </c>
      <c r="D18" s="123">
        <f>'Planilha Orçamentária'!H43</f>
        <v>5563.52</v>
      </c>
      <c r="E18" s="137">
        <f>E17*$D$18</f>
        <v>0</v>
      </c>
      <c r="F18" s="137">
        <f>F17*$D$18</f>
        <v>5563.52</v>
      </c>
      <c r="G18" s="119">
        <f t="shared" si="0"/>
        <v>5563.52</v>
      </c>
    </row>
    <row r="19" spans="1:7" ht="15" customHeight="1" x14ac:dyDescent="0.2">
      <c r="A19" s="183" t="s">
        <v>126</v>
      </c>
      <c r="B19" s="184" t="str">
        <f>'Planilha Orçamentária'!C44</f>
        <v>REVESTIMENTO E OUTROS</v>
      </c>
      <c r="C19" s="145" t="s">
        <v>166</v>
      </c>
      <c r="D19" s="121">
        <f>D20/D26</f>
        <v>0.14849999999999999</v>
      </c>
      <c r="E19" s="138">
        <v>0.2</v>
      </c>
      <c r="F19" s="138">
        <v>0.8</v>
      </c>
      <c r="G19" s="118">
        <f t="shared" si="0"/>
        <v>1</v>
      </c>
    </row>
    <row r="20" spans="1:7" ht="15" customHeight="1" x14ac:dyDescent="0.2">
      <c r="A20" s="182"/>
      <c r="B20" s="180"/>
      <c r="C20" s="122" t="s">
        <v>167</v>
      </c>
      <c r="D20" s="123">
        <f>'Planilha Orçamentária'!H56</f>
        <v>16637.169999999998</v>
      </c>
      <c r="E20" s="137">
        <f>E19*$D$20</f>
        <v>3327.43</v>
      </c>
      <c r="F20" s="137">
        <f>F19*$D$20</f>
        <v>13309.74</v>
      </c>
      <c r="G20" s="119">
        <f t="shared" si="0"/>
        <v>16637.169999999998</v>
      </c>
    </row>
    <row r="21" spans="1:7" ht="15" customHeight="1" x14ac:dyDescent="0.2">
      <c r="A21" s="183" t="s">
        <v>136</v>
      </c>
      <c r="B21" s="184" t="str">
        <f>'Planilha Orçamentária'!C57</f>
        <v>ILUMINAÇÃO E LÓGICA</v>
      </c>
      <c r="C21" s="145" t="s">
        <v>166</v>
      </c>
      <c r="D21" s="121">
        <f>D22/D26</f>
        <v>4.4600000000000001E-2</v>
      </c>
      <c r="E21" s="138"/>
      <c r="F21" s="138">
        <v>1</v>
      </c>
      <c r="G21" s="118">
        <f t="shared" si="0"/>
        <v>1</v>
      </c>
    </row>
    <row r="22" spans="1:7" ht="15" customHeight="1" x14ac:dyDescent="0.2">
      <c r="A22" s="182"/>
      <c r="B22" s="180"/>
      <c r="C22" s="122" t="s">
        <v>167</v>
      </c>
      <c r="D22" s="123">
        <f>'Planilha Orçamentária'!H63</f>
        <v>4998.96</v>
      </c>
      <c r="E22" s="137">
        <f>E21*$D$22</f>
        <v>0</v>
      </c>
      <c r="F22" s="137">
        <f>F21*$D$22</f>
        <v>4998.96</v>
      </c>
      <c r="G22" s="119">
        <f t="shared" si="0"/>
        <v>4998.96</v>
      </c>
    </row>
    <row r="23" spans="1:7" ht="15" customHeight="1" x14ac:dyDescent="0.2">
      <c r="A23" s="189" t="s">
        <v>137</v>
      </c>
      <c r="B23" s="190" t="str">
        <f>'Planilha Orçamentária'!C64</f>
        <v>ACESSÓRIOS</v>
      </c>
      <c r="C23" s="145" t="s">
        <v>166</v>
      </c>
      <c r="D23" s="121">
        <f>D24/D26</f>
        <v>0.29770000000000002</v>
      </c>
      <c r="E23" s="138"/>
      <c r="F23" s="138">
        <v>1</v>
      </c>
      <c r="G23" s="118">
        <f t="shared" si="0"/>
        <v>1</v>
      </c>
    </row>
    <row r="24" spans="1:7" ht="15" customHeight="1" thickBot="1" x14ac:dyDescent="0.25">
      <c r="A24" s="183"/>
      <c r="B24" s="184"/>
      <c r="C24" s="126" t="s">
        <v>167</v>
      </c>
      <c r="D24" s="127">
        <f>'Planilha Orçamentária'!H67</f>
        <v>33341.25</v>
      </c>
      <c r="E24" s="139">
        <f>E23*$D$24</f>
        <v>0</v>
      </c>
      <c r="F24" s="139">
        <f>F23*$D$24</f>
        <v>33341.25</v>
      </c>
      <c r="G24" s="131">
        <f t="shared" si="0"/>
        <v>33341.25</v>
      </c>
    </row>
    <row r="25" spans="1:7" ht="15" customHeight="1" x14ac:dyDescent="0.2">
      <c r="A25" s="185" t="s">
        <v>24</v>
      </c>
      <c r="B25" s="186"/>
      <c r="C25" s="134" t="s">
        <v>166</v>
      </c>
      <c r="D25" s="130">
        <f>D9+D11+D13+D15+D17+D19+D21+D23</f>
        <v>1</v>
      </c>
      <c r="E25" s="132">
        <f>E26/$D$26</f>
        <v>0.37</v>
      </c>
      <c r="F25" s="129">
        <f>F26/$D$26</f>
        <v>0.63</v>
      </c>
      <c r="G25" s="130">
        <f>G26/$D$26</f>
        <v>1</v>
      </c>
    </row>
    <row r="26" spans="1:7" ht="15" customHeight="1" thickBot="1" x14ac:dyDescent="0.25">
      <c r="A26" s="187"/>
      <c r="B26" s="188"/>
      <c r="C26" s="124" t="s">
        <v>167</v>
      </c>
      <c r="D26" s="125">
        <f>D10+D12+D14+D16+D18+D20+D22+D24</f>
        <v>112007.75</v>
      </c>
      <c r="E26" s="133">
        <f t="shared" ref="E26:G26" si="1">E10+E12+E14+E16+E18+E20+E22+E24</f>
        <v>41794.199999999997</v>
      </c>
      <c r="F26" s="131">
        <f t="shared" ref="F26" si="2">F10+F12+F14+F16+F18+F20+F22+F24</f>
        <v>70213.55</v>
      </c>
      <c r="G26" s="125">
        <f t="shared" si="1"/>
        <v>112007.75</v>
      </c>
    </row>
    <row r="27" spans="1:7" ht="13.15" customHeight="1" x14ac:dyDescent="0.15">
      <c r="A27" s="178"/>
      <c r="B27" s="178"/>
      <c r="C27" s="178"/>
      <c r="D27" s="178"/>
      <c r="E27" s="178"/>
      <c r="F27" s="178"/>
      <c r="G27" s="178"/>
    </row>
  </sheetData>
  <mergeCells count="27">
    <mergeCell ref="A1:G1"/>
    <mergeCell ref="A2:G2"/>
    <mergeCell ref="A3:G3"/>
    <mergeCell ref="B17:B18"/>
    <mergeCell ref="C8:D8"/>
    <mergeCell ref="A4:E4"/>
    <mergeCell ref="A5:E5"/>
    <mergeCell ref="A6:E6"/>
    <mergeCell ref="A17:A18"/>
    <mergeCell ref="A7:E7"/>
    <mergeCell ref="F6:F7"/>
    <mergeCell ref="A27:G27"/>
    <mergeCell ref="B9:B10"/>
    <mergeCell ref="A9:A10"/>
    <mergeCell ref="A11:A12"/>
    <mergeCell ref="B11:B12"/>
    <mergeCell ref="A25:B26"/>
    <mergeCell ref="A19:A20"/>
    <mergeCell ref="B19:B20"/>
    <mergeCell ref="A21:A22"/>
    <mergeCell ref="B21:B22"/>
    <mergeCell ref="A23:A24"/>
    <mergeCell ref="B23:B24"/>
    <mergeCell ref="A13:A14"/>
    <mergeCell ref="B13:B14"/>
    <mergeCell ref="A15:A16"/>
    <mergeCell ref="B15:B16"/>
  </mergeCells>
  <printOptions horizontalCentered="1"/>
  <pageMargins left="0.31496062992125984" right="0.31496062992125984" top="0.74803149606299213" bottom="0.74803149606299213" header="0.31496062992125984" footer="0.31496062992125984"/>
  <pageSetup paperSize="9" orientation="landscape" r:id="rId1"/>
  <headerFooter>
    <oddFooter>&amp;R&amp;"Arial Narrow,Normal"&amp;K01+049Página 1 de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77397-34E8-4553-A87C-7FC8B6820289}">
  <sheetPr>
    <pageSetUpPr fitToPage="1"/>
  </sheetPr>
  <dimension ref="A1"/>
  <sheetViews>
    <sheetView topLeftCell="A16" zoomScaleNormal="100" workbookViewId="0">
      <selection activeCell="O1" sqref="A1:O59"/>
    </sheetView>
  </sheetViews>
  <sheetFormatPr defaultRowHeight="12.75" x14ac:dyDescent="0.2"/>
  <sheetData/>
  <pageMargins left="0.51181102362204722" right="0.51181102362204722" top="0.78740157480314965" bottom="0.78740157480314965" header="0.31496062992125984" footer="0.31496062992125984"/>
  <pageSetup paperSize="9" scale="73"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8CD6E-82E8-4C87-8D8B-CBF0F39A77CC}">
  <dimension ref="A2:E7"/>
  <sheetViews>
    <sheetView workbookViewId="0">
      <selection activeCell="C18" sqref="C18"/>
    </sheetView>
  </sheetViews>
  <sheetFormatPr defaultRowHeight="12.75" x14ac:dyDescent="0.2"/>
  <cols>
    <col min="1" max="1" width="13.1640625" bestFit="1" customWidth="1"/>
  </cols>
  <sheetData>
    <row r="2" spans="1:5" x14ac:dyDescent="0.2">
      <c r="A2" s="106" t="s">
        <v>143</v>
      </c>
      <c r="B2" s="106" t="s">
        <v>22</v>
      </c>
      <c r="C2">
        <v>0.21</v>
      </c>
      <c r="D2">
        <v>0.96</v>
      </c>
      <c r="E2">
        <f>C2*D2</f>
        <v>0.2016</v>
      </c>
    </row>
    <row r="3" spans="1:5" x14ac:dyDescent="0.2">
      <c r="A3" s="106" t="s">
        <v>144</v>
      </c>
      <c r="B3" s="106" t="s">
        <v>60</v>
      </c>
      <c r="C3">
        <v>0.83</v>
      </c>
      <c r="D3">
        <f>323.35/18</f>
        <v>17.963888888888899</v>
      </c>
      <c r="E3">
        <f t="shared" ref="E3:E6" si="0">C3*D3</f>
        <v>14.910027777777801</v>
      </c>
    </row>
    <row r="4" spans="1:5" x14ac:dyDescent="0.2">
      <c r="A4" s="106" t="s">
        <v>145</v>
      </c>
      <c r="B4" s="106" t="s">
        <v>148</v>
      </c>
      <c r="C4">
        <v>0.21568619999999999</v>
      </c>
      <c r="D4">
        <v>19.23</v>
      </c>
      <c r="E4">
        <f t="shared" si="0"/>
        <v>4.1476456260000001</v>
      </c>
    </row>
    <row r="5" spans="1:5" x14ac:dyDescent="0.2">
      <c r="A5" s="106" t="s">
        <v>146</v>
      </c>
      <c r="B5" s="106" t="s">
        <v>148</v>
      </c>
      <c r="C5">
        <v>0.43137249999999999</v>
      </c>
      <c r="D5">
        <v>23.52</v>
      </c>
      <c r="E5">
        <f t="shared" si="0"/>
        <v>10.1458812</v>
      </c>
    </row>
    <row r="6" spans="1:5" x14ac:dyDescent="0.2">
      <c r="A6" s="106" t="s">
        <v>147</v>
      </c>
      <c r="B6" s="106" t="s">
        <v>49</v>
      </c>
      <c r="C6">
        <v>1</v>
      </c>
      <c r="D6">
        <v>5.29</v>
      </c>
      <c r="E6">
        <f t="shared" si="0"/>
        <v>5.29</v>
      </c>
    </row>
    <row r="7" spans="1:5" x14ac:dyDescent="0.2">
      <c r="E7">
        <f>SUM(E2:E6)</f>
        <v>34.695154603777802</v>
      </c>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DB6C2721D58EB4C8CC56EC53DFBB570" ma:contentTypeVersion="11" ma:contentTypeDescription="Crie um novo documento." ma:contentTypeScope="" ma:versionID="844381f324d2d63a2221e64889c318f8">
  <xsd:schema xmlns:xsd="http://www.w3.org/2001/XMLSchema" xmlns:xs="http://www.w3.org/2001/XMLSchema" xmlns:p="http://schemas.microsoft.com/office/2006/metadata/properties" xmlns:ns3="17e567f0-da58-4b36-a132-00fccce4207f" targetNamespace="http://schemas.microsoft.com/office/2006/metadata/properties" ma:root="true" ma:fieldsID="eddc2782561891138a89e0bddff8af3e" ns3:_="">
    <xsd:import namespace="17e567f0-da58-4b36-a132-00fccce4207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e567f0-da58-4b36-a132-00fccce420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DEC853-6CFD-4CF0-A74B-5C97A2941818}">
  <ds:schemaRef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www.w3.org/XML/1998/namespace"/>
    <ds:schemaRef ds:uri="17e567f0-da58-4b36-a132-00fccce4207f"/>
    <ds:schemaRef ds:uri="http://purl.org/dc/terms/"/>
  </ds:schemaRefs>
</ds:datastoreItem>
</file>

<file path=customXml/itemProps2.xml><?xml version="1.0" encoding="utf-8"?>
<ds:datastoreItem xmlns:ds="http://schemas.openxmlformats.org/officeDocument/2006/customXml" ds:itemID="{46BE55BD-B1D3-457E-939D-5A66C939DAAB}">
  <ds:schemaRefs>
    <ds:schemaRef ds:uri="http://schemas.microsoft.com/sharepoint/v3/contenttype/forms"/>
  </ds:schemaRefs>
</ds:datastoreItem>
</file>

<file path=customXml/itemProps3.xml><?xml version="1.0" encoding="utf-8"?>
<ds:datastoreItem xmlns:ds="http://schemas.openxmlformats.org/officeDocument/2006/customXml" ds:itemID="{633E1282-3079-4F95-A465-46A2C046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e567f0-da58-4b36-a132-00fccce420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3</vt:i4>
      </vt:variant>
    </vt:vector>
  </HeadingPairs>
  <TitlesOfParts>
    <vt:vector size="7" baseType="lpstr">
      <vt:lpstr>Planilha Orçamentária</vt:lpstr>
      <vt:lpstr>Cronograma</vt:lpstr>
      <vt:lpstr>BDI</vt:lpstr>
      <vt:lpstr>Planilha1</vt:lpstr>
      <vt:lpstr>BDI!Area_de_impressao</vt:lpstr>
      <vt:lpstr>Cronograma!Area_de_impressao</vt:lpstr>
      <vt:lpstr>'Planilha Orçamentária'!Area_de_impressao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DANIELE</dc:creator>
  <cp:lastModifiedBy>Netinho</cp:lastModifiedBy>
  <cp:lastPrinted>2022-08-17T15:29:22Z</cp:lastPrinted>
  <dcterms:created xsi:type="dcterms:W3CDTF">2020-01-30T16:33:19Z</dcterms:created>
  <dcterms:modified xsi:type="dcterms:W3CDTF">2022-08-22T17:27:16Z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0x0101003DB6C2721D58EB4C8CC56EC53DFBB570</vt:lpwstr>
  </property>
</Properties>
</file>